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defaultThemeVersion="124226"/>
  <bookViews>
    <workbookView xWindow="120" yWindow="90" windowWidth="12120" windowHeight="8520"/>
  </bookViews>
  <sheets>
    <sheet name="на 01.07.18 г. по потребности" sheetId="13" r:id="rId1"/>
    <sheet name="Лист1" sheetId="14" r:id="rId2"/>
  </sheets>
  <definedNames>
    <definedName name="_xlnm._FilterDatabase" localSheetId="0" hidden="1">'на 01.07.18 г. по потребности'!$B$9:$O$18</definedName>
    <definedName name="_xlnm.Print_Titles" localSheetId="0">'на 01.07.18 г. по потребности'!$5:$8</definedName>
    <definedName name="_xlnm.Print_Area" localSheetId="0">'на 01.07.18 г. по потребности'!$A$1:$O$562</definedName>
  </definedNames>
  <calcPr calcId="144525"/>
</workbook>
</file>

<file path=xl/calcChain.xml><?xml version="1.0" encoding="utf-8"?>
<calcChain xmlns="http://schemas.openxmlformats.org/spreadsheetml/2006/main">
  <c r="K551" i="13" l="1"/>
  <c r="L551" i="13"/>
  <c r="M551" i="13"/>
  <c r="N551" i="13"/>
  <c r="O551" i="13"/>
  <c r="J551" i="13"/>
  <c r="O548" i="13"/>
  <c r="N548" i="13"/>
  <c r="M548" i="13"/>
  <c r="L548" i="13"/>
  <c r="K548" i="13"/>
  <c r="J548" i="13"/>
  <c r="O540" i="13"/>
  <c r="N540" i="13"/>
  <c r="M540" i="13"/>
  <c r="L540" i="13"/>
  <c r="K540" i="13"/>
  <c r="J540" i="13"/>
  <c r="O539" i="13"/>
  <c r="N539" i="13"/>
  <c r="M539" i="13"/>
  <c r="L539" i="13"/>
  <c r="K539" i="13"/>
  <c r="J539" i="13"/>
  <c r="O537" i="13"/>
  <c r="N537" i="13"/>
  <c r="M537" i="13"/>
  <c r="L537" i="13"/>
  <c r="K537" i="13"/>
  <c r="J537" i="13"/>
  <c r="N534" i="13" l="1"/>
  <c r="M534" i="13"/>
  <c r="K534" i="13"/>
  <c r="J534" i="13"/>
  <c r="O530" i="13"/>
  <c r="N530" i="13"/>
  <c r="M530" i="13"/>
  <c r="L530" i="13"/>
  <c r="K530" i="13"/>
  <c r="J530" i="13"/>
  <c r="M525" i="13"/>
  <c r="O521" i="13"/>
  <c r="N521" i="13"/>
  <c r="M521" i="13"/>
  <c r="L521" i="13"/>
  <c r="K521" i="13"/>
  <c r="J521" i="13"/>
  <c r="O518" i="13"/>
  <c r="N518" i="13"/>
  <c r="M518" i="13"/>
  <c r="L518" i="13"/>
  <c r="K518" i="13"/>
  <c r="J518" i="13"/>
  <c r="O517" i="13"/>
  <c r="N517" i="13"/>
  <c r="M517" i="13"/>
  <c r="L517" i="13"/>
  <c r="K517" i="13"/>
  <c r="J517" i="13"/>
  <c r="O515" i="13"/>
  <c r="N515" i="13"/>
  <c r="M515" i="13"/>
  <c r="L515" i="13"/>
  <c r="K515" i="13"/>
  <c r="J515" i="13"/>
  <c r="O479" i="13"/>
  <c r="N479" i="13"/>
  <c r="M479" i="13"/>
  <c r="L479" i="13"/>
  <c r="K479" i="13"/>
  <c r="J479" i="13"/>
  <c r="O477" i="13"/>
  <c r="N477" i="13"/>
  <c r="M477" i="13"/>
  <c r="L477" i="13"/>
  <c r="K477" i="13"/>
  <c r="J477" i="13"/>
  <c r="O473" i="13"/>
  <c r="N473" i="13"/>
  <c r="M473" i="13"/>
  <c r="L473" i="13"/>
  <c r="K473" i="13"/>
  <c r="J473" i="13"/>
  <c r="K464" i="13"/>
  <c r="J464" i="13"/>
  <c r="M463" i="13"/>
  <c r="L463" i="13"/>
  <c r="K463" i="13"/>
  <c r="J463" i="13"/>
  <c r="O449" i="13"/>
  <c r="N449" i="13"/>
  <c r="M449" i="13"/>
  <c r="L449" i="13"/>
  <c r="O437" i="13"/>
  <c r="O445" i="13" s="1"/>
  <c r="O436" i="13" s="1"/>
  <c r="O435" i="13" s="1"/>
  <c r="O434" i="13" s="1"/>
  <c r="O417" i="13" s="1"/>
  <c r="N437" i="13"/>
  <c r="N445" i="13" s="1"/>
  <c r="N436" i="13" s="1"/>
  <c r="N435" i="13" s="1"/>
  <c r="N434" i="13" s="1"/>
  <c r="N417" i="13" s="1"/>
  <c r="M437" i="13"/>
  <c r="M445" i="13" s="1"/>
  <c r="M436" i="13" s="1"/>
  <c r="M435" i="13" s="1"/>
  <c r="M434" i="13" s="1"/>
  <c r="M417" i="13" s="1"/>
  <c r="L437" i="13"/>
  <c r="L445" i="13" s="1"/>
  <c r="L436" i="13" s="1"/>
  <c r="L435" i="13" s="1"/>
  <c r="L434" i="13" s="1"/>
  <c r="L417" i="13" s="1"/>
  <c r="O432" i="13"/>
  <c r="N432" i="13"/>
  <c r="M432" i="13"/>
  <c r="K432" i="13"/>
  <c r="J432" i="13"/>
  <c r="O425" i="13"/>
  <c r="N425" i="13"/>
  <c r="M425" i="13"/>
  <c r="L425" i="13"/>
  <c r="O422" i="13"/>
  <c r="N422" i="13"/>
  <c r="M422" i="13"/>
  <c r="L422" i="13"/>
  <c r="K422" i="13"/>
  <c r="J422" i="13"/>
  <c r="O419" i="13"/>
  <c r="N419" i="13"/>
  <c r="M419" i="13"/>
  <c r="L419" i="13"/>
  <c r="K419" i="13"/>
  <c r="J419" i="13"/>
  <c r="K417" i="13"/>
  <c r="J417" i="13"/>
  <c r="O414" i="13" l="1"/>
  <c r="N414" i="13"/>
  <c r="M414" i="13"/>
  <c r="L414" i="13"/>
  <c r="K414" i="13"/>
  <c r="J414" i="13"/>
  <c r="O412" i="13"/>
  <c r="N412" i="13"/>
  <c r="M412" i="13"/>
  <c r="L412" i="13"/>
  <c r="K412" i="13"/>
  <c r="J412" i="13"/>
  <c r="O409" i="13"/>
  <c r="N409" i="13"/>
  <c r="M409" i="13"/>
  <c r="L409" i="13"/>
  <c r="K409" i="13"/>
  <c r="J409" i="13"/>
  <c r="O406" i="13"/>
  <c r="N406" i="13"/>
  <c r="M406" i="13"/>
  <c r="L406" i="13"/>
  <c r="K406" i="13"/>
  <c r="J406" i="13"/>
  <c r="O403" i="13"/>
  <c r="N403" i="13"/>
  <c r="M403" i="13"/>
  <c r="L403" i="13"/>
  <c r="K403" i="13"/>
  <c r="J403" i="13"/>
  <c r="O400" i="13"/>
  <c r="N400" i="13"/>
  <c r="M400" i="13"/>
  <c r="L400" i="13"/>
  <c r="K400" i="13"/>
  <c r="J400" i="13"/>
  <c r="O397" i="13"/>
  <c r="N397" i="13"/>
  <c r="M397" i="13"/>
  <c r="L397" i="13"/>
  <c r="K397" i="13"/>
  <c r="J397" i="13"/>
  <c r="O392" i="13"/>
  <c r="N392" i="13"/>
  <c r="M392" i="13"/>
  <c r="L392" i="13"/>
  <c r="K392" i="13"/>
  <c r="J392" i="13"/>
  <c r="L391" i="13"/>
  <c r="L389" i="13" s="1"/>
  <c r="L390" i="13"/>
  <c r="O389" i="13"/>
  <c r="N389" i="13"/>
  <c r="M389" i="13"/>
  <c r="K389" i="13"/>
  <c r="J389" i="13"/>
  <c r="L385" i="13"/>
  <c r="L383" i="13" s="1"/>
  <c r="L384" i="13"/>
  <c r="O383" i="13"/>
  <c r="N383" i="13"/>
  <c r="M383" i="13"/>
  <c r="K383" i="13"/>
  <c r="J383" i="13"/>
  <c r="O379" i="13"/>
  <c r="N379" i="13"/>
  <c r="M379" i="13"/>
  <c r="L379" i="13"/>
  <c r="K379" i="13"/>
  <c r="J379" i="13"/>
  <c r="O376" i="13"/>
  <c r="N376" i="13"/>
  <c r="M376" i="13"/>
  <c r="L376" i="13"/>
  <c r="K376" i="13"/>
  <c r="J376" i="13"/>
  <c r="O371" i="13"/>
  <c r="N371" i="13"/>
  <c r="O370" i="13"/>
  <c r="O367" i="13" s="1"/>
  <c r="N370" i="13"/>
  <c r="L370" i="13"/>
  <c r="N367" i="13"/>
  <c r="M367" i="13"/>
  <c r="L367" i="13"/>
  <c r="K367" i="13"/>
  <c r="J367" i="13"/>
  <c r="O366" i="13"/>
  <c r="N366" i="13"/>
  <c r="M366" i="13"/>
  <c r="L366" i="13"/>
  <c r="O365" i="13"/>
  <c r="N365" i="13"/>
  <c r="M365" i="13"/>
  <c r="L365" i="13"/>
  <c r="L364" i="13"/>
  <c r="L363" i="13"/>
  <c r="K363" i="13"/>
  <c r="J363" i="13"/>
  <c r="K362" i="13"/>
  <c r="J362" i="13"/>
  <c r="K359" i="13"/>
  <c r="J359" i="13"/>
  <c r="L357" i="13"/>
  <c r="K357" i="13"/>
  <c r="J357" i="13"/>
  <c r="L356" i="13"/>
  <c r="K356" i="13"/>
  <c r="J356" i="13"/>
  <c r="O355" i="13"/>
  <c r="N355" i="13"/>
  <c r="M355" i="13"/>
  <c r="L355" i="13"/>
  <c r="K355" i="13"/>
  <c r="J355" i="13"/>
  <c r="O354" i="13"/>
  <c r="N354" i="13"/>
  <c r="M354" i="13"/>
  <c r="L353" i="13"/>
  <c r="K353" i="13"/>
  <c r="J353" i="13"/>
  <c r="L352" i="13"/>
  <c r="K352" i="13"/>
  <c r="K350" i="13" s="1"/>
  <c r="K303" i="13" s="1"/>
  <c r="J352" i="13"/>
  <c r="N351" i="13"/>
  <c r="M351" i="13"/>
  <c r="L351" i="13"/>
  <c r="L350" i="13" s="1"/>
  <c r="K351" i="13"/>
  <c r="J351" i="13"/>
  <c r="O350" i="13"/>
  <c r="N350" i="13"/>
  <c r="M350" i="13"/>
  <c r="J350" i="13"/>
  <c r="M347" i="13"/>
  <c r="L347" i="13"/>
  <c r="N346" i="13"/>
  <c r="M346" i="13"/>
  <c r="L346" i="13"/>
  <c r="L343" i="13"/>
  <c r="L342" i="13"/>
  <c r="O340" i="13"/>
  <c r="O339" i="13" s="1"/>
  <c r="O303" i="13" s="1"/>
  <c r="N340" i="13"/>
  <c r="M340" i="13"/>
  <c r="M339" i="13" s="1"/>
  <c r="M303" i="13" s="1"/>
  <c r="N339" i="13"/>
  <c r="L339" i="13"/>
  <c r="K339" i="13"/>
  <c r="J339" i="13"/>
  <c r="O336" i="13"/>
  <c r="N336" i="13"/>
  <c r="N303" i="13" s="1"/>
  <c r="M336" i="13"/>
  <c r="L336" i="13"/>
  <c r="K336" i="13"/>
  <c r="J336" i="13"/>
  <c r="J303" i="13" s="1"/>
  <c r="L332" i="13"/>
  <c r="K332" i="13"/>
  <c r="J332" i="13"/>
  <c r="O331" i="13"/>
  <c r="N331" i="13"/>
  <c r="M331" i="13"/>
  <c r="L331" i="13"/>
  <c r="K331" i="13"/>
  <c r="J331" i="13"/>
  <c r="L324" i="13"/>
  <c r="L314" i="13" s="1"/>
  <c r="L315" i="13"/>
  <c r="K315" i="13"/>
  <c r="J315" i="13"/>
  <c r="O314" i="13"/>
  <c r="N314" i="13"/>
  <c r="M314" i="13"/>
  <c r="K314" i="13"/>
  <c r="J314" i="13"/>
  <c r="L307" i="13"/>
  <c r="L305" i="13" s="1"/>
  <c r="L306" i="13"/>
  <c r="K306" i="13"/>
  <c r="J306" i="13"/>
  <c r="O305" i="13"/>
  <c r="N305" i="13"/>
  <c r="M305" i="13"/>
  <c r="K305" i="13"/>
  <c r="J305" i="13"/>
  <c r="L303" i="13" l="1"/>
  <c r="O293" i="13" l="1"/>
  <c r="N293" i="13"/>
  <c r="M293" i="13"/>
  <c r="L293" i="13"/>
  <c r="K293" i="13"/>
  <c r="J293" i="13"/>
  <c r="O292" i="13"/>
  <c r="N292" i="13"/>
  <c r="M292" i="13"/>
  <c r="L292" i="13"/>
  <c r="K292" i="13"/>
  <c r="J292" i="13"/>
  <c r="O290" i="13"/>
  <c r="N290" i="13"/>
  <c r="M290" i="13"/>
  <c r="L290" i="13"/>
  <c r="K290" i="13"/>
  <c r="J290" i="13"/>
  <c r="O287" i="13" l="1"/>
  <c r="N287" i="13"/>
  <c r="M287" i="13"/>
  <c r="L287" i="13"/>
  <c r="K287" i="13"/>
  <c r="J287" i="13"/>
  <c r="O276" i="13"/>
  <c r="N276" i="13"/>
  <c r="M276" i="13"/>
  <c r="L276" i="13"/>
  <c r="K276" i="13"/>
  <c r="J276" i="13"/>
  <c r="O274" i="13"/>
  <c r="N274" i="13"/>
  <c r="M274" i="13"/>
  <c r="L274" i="13"/>
  <c r="K274" i="13"/>
  <c r="J274" i="13"/>
  <c r="O269" i="13"/>
  <c r="N269" i="13"/>
  <c r="M269" i="13"/>
  <c r="L269" i="13"/>
  <c r="K269" i="13"/>
  <c r="J269" i="13"/>
  <c r="O265" i="13"/>
  <c r="N265" i="13"/>
  <c r="M265" i="13"/>
  <c r="L265" i="13"/>
  <c r="K265" i="13"/>
  <c r="J265" i="13"/>
  <c r="O261" i="13"/>
  <c r="N261" i="13"/>
  <c r="M261" i="13"/>
  <c r="L261" i="13"/>
  <c r="K261" i="13"/>
  <c r="J261" i="13"/>
  <c r="O256" i="13"/>
  <c r="N256" i="13"/>
  <c r="M256" i="13"/>
  <c r="L256" i="13"/>
  <c r="K256" i="13"/>
  <c r="J256" i="13"/>
  <c r="O254" i="13"/>
  <c r="N254" i="13"/>
  <c r="M254" i="13"/>
  <c r="L254" i="13"/>
  <c r="K254" i="13"/>
  <c r="J254" i="13"/>
  <c r="O249" i="13"/>
  <c r="N249" i="13"/>
  <c r="M249" i="13"/>
  <c r="L249" i="13"/>
  <c r="K249" i="13"/>
  <c r="J249" i="13"/>
  <c r="O247" i="13"/>
  <c r="N247" i="13"/>
  <c r="M247" i="13"/>
  <c r="L247" i="13"/>
  <c r="K247" i="13"/>
  <c r="J247" i="13"/>
  <c r="O244" i="13"/>
  <c r="N244" i="13"/>
  <c r="M244" i="13"/>
  <c r="L244" i="13"/>
  <c r="K244" i="13"/>
  <c r="J244" i="13"/>
  <c r="O239" i="13"/>
  <c r="N239" i="13"/>
  <c r="M239" i="13"/>
  <c r="L239" i="13"/>
  <c r="K239" i="13"/>
  <c r="J239" i="13"/>
  <c r="O236" i="13"/>
  <c r="N236" i="13"/>
  <c r="M236" i="13"/>
  <c r="L236" i="13"/>
  <c r="K236" i="13"/>
  <c r="J236" i="13"/>
  <c r="O233" i="13"/>
  <c r="N233" i="13"/>
  <c r="M233" i="13"/>
  <c r="L233" i="13"/>
  <c r="K233" i="13"/>
  <c r="J233" i="13"/>
  <c r="O228" i="13"/>
  <c r="N228" i="13"/>
  <c r="M228" i="13"/>
  <c r="L228" i="13"/>
  <c r="K228" i="13"/>
  <c r="J228" i="13"/>
  <c r="O223" i="13"/>
  <c r="N223" i="13"/>
  <c r="M223" i="13"/>
  <c r="L223" i="13"/>
  <c r="K223" i="13"/>
  <c r="J223" i="13"/>
  <c r="O218" i="13"/>
  <c r="N218" i="13"/>
  <c r="M218" i="13"/>
  <c r="L218" i="13"/>
  <c r="K218" i="13"/>
  <c r="J218" i="13"/>
  <c r="O215" i="13"/>
  <c r="N215" i="13"/>
  <c r="M215" i="13"/>
  <c r="L215" i="13"/>
  <c r="K215" i="13"/>
  <c r="J215" i="13"/>
  <c r="O209" i="13"/>
  <c r="N209" i="13"/>
  <c r="M209" i="13"/>
  <c r="L209" i="13"/>
  <c r="K209" i="13"/>
  <c r="J209" i="13"/>
  <c r="O208" i="13"/>
  <c r="N208" i="13"/>
  <c r="M208" i="13"/>
  <c r="L208" i="13"/>
  <c r="K208" i="13"/>
  <c r="J208" i="13"/>
  <c r="O207" i="13"/>
  <c r="N207" i="13"/>
  <c r="M207" i="13"/>
  <c r="L207" i="13"/>
  <c r="K207" i="13"/>
  <c r="J207" i="13"/>
  <c r="O204" i="13"/>
  <c r="N204" i="13"/>
  <c r="M204" i="13"/>
  <c r="L204" i="13"/>
  <c r="K204" i="13"/>
  <c r="J204" i="13"/>
  <c r="O202" i="13"/>
  <c r="N202" i="13"/>
  <c r="M202" i="13"/>
  <c r="L202" i="13"/>
  <c r="K202" i="13"/>
  <c r="J202" i="13"/>
  <c r="O198" i="13"/>
  <c r="N198" i="13"/>
  <c r="M198" i="13"/>
  <c r="L198" i="13"/>
  <c r="K198" i="13"/>
  <c r="J198" i="13"/>
  <c r="O197" i="13"/>
  <c r="N197" i="13"/>
  <c r="M197" i="13"/>
  <c r="L197" i="13"/>
  <c r="K197" i="13"/>
  <c r="J197" i="13"/>
  <c r="O185" i="13"/>
  <c r="N185" i="13"/>
  <c r="M185" i="13"/>
  <c r="L185" i="13"/>
  <c r="K185" i="13"/>
  <c r="J185" i="13"/>
  <c r="O175" i="13"/>
  <c r="N175" i="13"/>
  <c r="M175" i="13"/>
  <c r="L175" i="13"/>
  <c r="K175" i="13"/>
  <c r="J175" i="13"/>
  <c r="O171" i="13"/>
  <c r="N171" i="13"/>
  <c r="M171" i="13"/>
  <c r="L171" i="13"/>
  <c r="K171" i="13"/>
  <c r="J171" i="13"/>
  <c r="O165" i="13"/>
  <c r="N165" i="13"/>
  <c r="M165" i="13"/>
  <c r="L165" i="13"/>
  <c r="K165" i="13"/>
  <c r="J165" i="13"/>
  <c r="O160" i="13"/>
  <c r="N160" i="13"/>
  <c r="M160" i="13"/>
  <c r="L160" i="13"/>
  <c r="K160" i="13"/>
  <c r="J160" i="13"/>
  <c r="O158" i="13"/>
  <c r="N158" i="13"/>
  <c r="M158" i="13"/>
  <c r="L158" i="13"/>
  <c r="K158" i="13"/>
  <c r="J158" i="13"/>
  <c r="O156" i="13"/>
  <c r="N156" i="13"/>
  <c r="M156" i="13"/>
  <c r="L156" i="13"/>
  <c r="K156" i="13"/>
  <c r="J156" i="13"/>
  <c r="O154" i="13"/>
  <c r="N154" i="13"/>
  <c r="M154" i="13"/>
  <c r="L154" i="13"/>
  <c r="K154" i="13"/>
  <c r="J154" i="13"/>
  <c r="O152" i="13"/>
  <c r="N152" i="13"/>
  <c r="M152" i="13"/>
  <c r="L152" i="13"/>
  <c r="K152" i="13"/>
  <c r="J152" i="13"/>
  <c r="O144" i="13"/>
  <c r="N144" i="13"/>
  <c r="M144" i="13"/>
  <c r="L144" i="13"/>
  <c r="K144" i="13"/>
  <c r="J144" i="13"/>
  <c r="O136" i="13"/>
  <c r="N136" i="13"/>
  <c r="M136" i="13"/>
  <c r="L136" i="13"/>
  <c r="O129" i="13"/>
  <c r="N129" i="13"/>
  <c r="M129" i="13"/>
  <c r="L129" i="13"/>
  <c r="K129" i="13"/>
  <c r="J129" i="13"/>
  <c r="O122" i="13"/>
  <c r="N122" i="13"/>
  <c r="M122" i="13"/>
  <c r="L122" i="13"/>
  <c r="K122" i="13"/>
  <c r="J122" i="13"/>
  <c r="O114" i="13"/>
  <c r="N114" i="13"/>
  <c r="M114" i="13"/>
  <c r="L114" i="13"/>
  <c r="K114" i="13"/>
  <c r="J114" i="13"/>
  <c r="O106" i="13"/>
  <c r="N106" i="13"/>
  <c r="M106" i="13"/>
  <c r="L106" i="13"/>
  <c r="K106" i="13"/>
  <c r="J106" i="13"/>
  <c r="O104" i="13"/>
  <c r="N104" i="13"/>
  <c r="M104" i="13"/>
  <c r="L104" i="13"/>
  <c r="K104" i="13"/>
  <c r="J104" i="13"/>
  <c r="O102" i="13"/>
  <c r="N102" i="13"/>
  <c r="M102" i="13"/>
  <c r="L102" i="13"/>
  <c r="K102" i="13"/>
  <c r="J102" i="13"/>
  <c r="O100" i="13"/>
  <c r="N100" i="13"/>
  <c r="M100" i="13"/>
  <c r="L100" i="13"/>
  <c r="K100" i="13"/>
  <c r="J100" i="13"/>
  <c r="O98" i="13"/>
  <c r="N98" i="13"/>
  <c r="M98" i="13"/>
  <c r="L98" i="13"/>
  <c r="K98" i="13"/>
  <c r="J98" i="13"/>
  <c r="O93" i="13"/>
  <c r="N93" i="13"/>
  <c r="M93" i="13"/>
  <c r="L93" i="13"/>
  <c r="O90" i="13"/>
  <c r="N90" i="13"/>
  <c r="M90" i="13"/>
  <c r="L90" i="13"/>
  <c r="K90" i="13"/>
  <c r="J90" i="13"/>
  <c r="O87" i="13"/>
  <c r="N87" i="13"/>
  <c r="M87" i="13"/>
  <c r="L87" i="13"/>
  <c r="K87" i="13"/>
  <c r="J87" i="13"/>
  <c r="O86" i="13"/>
  <c r="N86" i="13"/>
  <c r="M86" i="13"/>
  <c r="L86" i="13"/>
  <c r="K86" i="13"/>
  <c r="J86" i="13"/>
  <c r="O84" i="13"/>
  <c r="N84" i="13"/>
  <c r="M84" i="13"/>
  <c r="L84" i="13"/>
  <c r="K84" i="13"/>
  <c r="J84" i="13"/>
  <c r="O82" i="13"/>
  <c r="N82" i="13"/>
  <c r="M82" i="13"/>
  <c r="L82" i="13"/>
  <c r="K82" i="13"/>
  <c r="J82" i="13"/>
  <c r="O81" i="13"/>
  <c r="N81" i="13"/>
  <c r="M81" i="13"/>
  <c r="L81" i="13"/>
  <c r="K81" i="13"/>
  <c r="J81" i="13"/>
  <c r="O79" i="13"/>
  <c r="N79" i="13"/>
  <c r="M79" i="13"/>
  <c r="L79" i="13"/>
  <c r="K79" i="13"/>
  <c r="J79" i="13"/>
  <c r="O75" i="13"/>
  <c r="N75" i="13"/>
  <c r="M75" i="13"/>
  <c r="L75" i="13"/>
  <c r="K75" i="13"/>
  <c r="J75" i="13"/>
  <c r="O74" i="13"/>
  <c r="N74" i="13"/>
  <c r="M74" i="13"/>
  <c r="L74" i="13"/>
  <c r="K74" i="13"/>
  <c r="J74" i="13"/>
  <c r="O72" i="13"/>
  <c r="N72" i="13"/>
  <c r="M72" i="13"/>
  <c r="L72" i="13"/>
  <c r="K72" i="13"/>
  <c r="J72" i="13"/>
  <c r="O70" i="13"/>
  <c r="N70" i="13"/>
  <c r="M70" i="13"/>
  <c r="L70" i="13"/>
  <c r="K70" i="13"/>
  <c r="J70" i="13"/>
  <c r="O68" i="13"/>
  <c r="N68" i="13"/>
  <c r="M68" i="13"/>
  <c r="L68" i="13"/>
  <c r="K68" i="13"/>
  <c r="J68" i="13"/>
  <c r="O65" i="13"/>
  <c r="N65" i="13"/>
  <c r="M65" i="13"/>
  <c r="L65" i="13"/>
  <c r="K65" i="13"/>
  <c r="J65" i="13"/>
  <c r="O61" i="13"/>
  <c r="N61" i="13"/>
  <c r="M61" i="13"/>
  <c r="L61" i="13"/>
  <c r="K61" i="13"/>
  <c r="J61" i="13"/>
  <c r="O58" i="13"/>
  <c r="N58" i="13"/>
  <c r="M58" i="13"/>
  <c r="L58" i="13"/>
  <c r="K58" i="13"/>
  <c r="J58" i="13"/>
  <c r="O57" i="13"/>
  <c r="N57" i="13"/>
  <c r="M57" i="13"/>
  <c r="L57" i="13"/>
  <c r="K57" i="13"/>
  <c r="J57" i="13"/>
  <c r="O52" i="13"/>
  <c r="N52" i="13"/>
  <c r="M52" i="13"/>
  <c r="L52" i="13"/>
  <c r="K52" i="13"/>
  <c r="J52" i="13"/>
  <c r="O47" i="13"/>
  <c r="N47" i="13"/>
  <c r="M47" i="13"/>
  <c r="L47" i="13"/>
  <c r="K47" i="13"/>
  <c r="J47" i="13"/>
  <c r="O42" i="13"/>
  <c r="N42" i="13"/>
  <c r="M42" i="13"/>
  <c r="L42" i="13"/>
  <c r="K42" i="13"/>
  <c r="J42" i="13"/>
  <c r="O37" i="13"/>
  <c r="N37" i="13"/>
  <c r="M37" i="13"/>
  <c r="L37" i="13"/>
  <c r="K37" i="13"/>
  <c r="J37" i="13"/>
  <c r="O28" i="13"/>
  <c r="N28" i="13"/>
  <c r="M28" i="13"/>
  <c r="L28" i="13"/>
  <c r="K28" i="13"/>
  <c r="J28" i="13"/>
  <c r="O25" i="13"/>
  <c r="N25" i="13"/>
  <c r="M25" i="13"/>
  <c r="L25" i="13"/>
  <c r="K25" i="13"/>
  <c r="J25" i="13"/>
  <c r="O24" i="13"/>
  <c r="N24" i="13"/>
  <c r="M24" i="13"/>
  <c r="L24" i="13"/>
  <c r="K24" i="13"/>
  <c r="J24" i="13"/>
  <c r="O23" i="13"/>
  <c r="N23" i="13"/>
  <c r="M23" i="13"/>
  <c r="L23" i="13"/>
  <c r="K23" i="13"/>
  <c r="K21" i="13" s="1"/>
  <c r="J23" i="13"/>
  <c r="O21" i="13"/>
  <c r="N21" i="13"/>
  <c r="M21" i="13"/>
  <c r="L21" i="13"/>
  <c r="J21" i="13"/>
  <c r="O13" i="13" l="1"/>
  <c r="N13" i="13"/>
  <c r="M13" i="13"/>
  <c r="L13" i="13"/>
  <c r="K13" i="13" l="1"/>
  <c r="J13" i="13"/>
  <c r="O12" i="13" l="1"/>
  <c r="O10" i="13" s="1"/>
  <c r="N12" i="13"/>
  <c r="N10" i="13" s="1"/>
  <c r="M12" i="13"/>
  <c r="M10" i="13" s="1"/>
  <c r="L12" i="13"/>
  <c r="L10" i="13" s="1"/>
  <c r="K12" i="13"/>
  <c r="K10" i="13" s="1"/>
  <c r="J12" i="13"/>
  <c r="J10" i="13" s="1"/>
</calcChain>
</file>

<file path=xl/sharedStrings.xml><?xml version="1.0" encoding="utf-8"?>
<sst xmlns="http://schemas.openxmlformats.org/spreadsheetml/2006/main" count="2358" uniqueCount="888">
  <si>
    <t>Наименование расходного обязательства</t>
  </si>
  <si>
    <t>план</t>
  </si>
  <si>
    <t>факт</t>
  </si>
  <si>
    <t>Раздел I. Расходные обязательства, возникшие в результате реализации ст.15, 15.1 Федерального закона от 6 октября 2003 года №131-ФЗ "Об общих принципах организации местного самоуправления в Российской Федерации"</t>
  </si>
  <si>
    <t>гл.5 ст.23,25,26,27</t>
  </si>
  <si>
    <t>2019 год</t>
  </si>
  <si>
    <t>5020000190</t>
  </si>
  <si>
    <t>Код главного распорядителя бюджетных средств</t>
  </si>
  <si>
    <t>Правовое основание финансового обеспечения и расходования средств (нормативные правовые акты, договоры, соглашения)</t>
  </si>
  <si>
    <t xml:space="preserve">Реквизиты </t>
  </si>
  <si>
    <t>Раздел, подраздел, глава, статья, часть, пункт, подпункт, абзац</t>
  </si>
  <si>
    <t>Дата вступления в силу, срок действия</t>
  </si>
  <si>
    <t>Код бюджетной классификации</t>
  </si>
  <si>
    <t>Рз</t>
  </si>
  <si>
    <t>Пр</t>
  </si>
  <si>
    <t>КЦСР</t>
  </si>
  <si>
    <t>КВР</t>
  </si>
  <si>
    <t>Объем бюджетных ассигнований, тыс. рублей</t>
  </si>
  <si>
    <t>131-ФЗ от 06.10.03 г.</t>
  </si>
  <si>
    <t>ст. 15 п.1</t>
  </si>
  <si>
    <t>01.01.09 г., не ограничен</t>
  </si>
  <si>
    <t>01</t>
  </si>
  <si>
    <t>121</t>
  </si>
  <si>
    <t>03</t>
  </si>
  <si>
    <t>129</t>
  </si>
  <si>
    <t>122</t>
  </si>
  <si>
    <t>244</t>
  </si>
  <si>
    <t>851</t>
  </si>
  <si>
    <t>852</t>
  </si>
  <si>
    <t>853</t>
  </si>
  <si>
    <t>ч.1 гл.30 ст.372-386</t>
  </si>
  <si>
    <t>ч.1 гл.28 ст.356-363</t>
  </si>
  <si>
    <t>ФЗ -146 от 31.07.98 г. (налоговый кодекс)</t>
  </si>
  <si>
    <t xml:space="preserve">1.ФЗ -146 от 31.07.98 г. (налоговый кодекс), 2.ФЗ -7 "Об охране окружающей среды" от 10.01.02 г. </t>
  </si>
  <si>
    <t>01.01.99  г.- не ограничег</t>
  </si>
  <si>
    <t>1.ч.1 гл.11 ст.75, 2. гл.4 ст.16</t>
  </si>
  <si>
    <t>1.01.01.99  г.- не ограничен, 2. с даты опубликования - не ограничен</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</si>
  <si>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</si>
  <si>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 xml:space="preserve">Устав МО Крымский район, принятый решением Совета МО Крымский район №175 от 26.04.2017г. </t>
  </si>
  <si>
    <t>24.05.2017 г. -бессрочно</t>
  </si>
  <si>
    <t>1.НК РФ часть 1, 2.Федеральный закон № 167-ФЗ от 15.12.2001 г., 3.Федеральный закон № 27-ФЗ от 01.04.1996 г., 4.Федеральный закон № 165-ФЗ от 16.07.1999 г.</t>
  </si>
  <si>
    <t>1. 01.01.99 г. - не ограничен, 2.от 17.12.01 г.- не ограничен, 3.01.01.97 г.-не ограничен, 4.19.07.99 г.-не ограгичен</t>
  </si>
  <si>
    <t>Распоряжение руководителя</t>
  </si>
  <si>
    <t>2020 год</t>
  </si>
  <si>
    <t xml:space="preserve">Отчетный финансовый год  (2017) </t>
  </si>
  <si>
    <t>1.Решение Совета МО Крымский район от 23.05.2018г.№ 304"Об утверждении Положения об оплате труда муниципальных служащих органов местного самоуправления МО Крымский район", 2.Решение Совета МО Крымский район от 23.05.2018г. №305 "Об утверждении Положения об оплате труда лиц, замещающих муниципальные должности в органах местного самоуправления муниципального образования Крымский район"3. распоряжение председателя Совета МО Крымский район №10 от 28.06.2018 г.(косгу 210)</t>
  </si>
  <si>
    <t>С даты заключения по 31.12.2018 г.</t>
  </si>
  <si>
    <t>2021 год</t>
  </si>
  <si>
    <t>1. 01.06.2018 г.-не ограничен; 2.01.06.2018 г. - не ограничен; 3. 01.06.2018г.- не ограничен</t>
  </si>
  <si>
    <t>Дог. №84-Б2 от 09.01.18г., №84 от 09.01.18 г.(услуги связи), №76 от 30.12.17г., №8 от 01.06.18 г., №3037 от 11.05.18 г., №1 от 11.05.18 г., №1 от 12.03.18 г., №3 от 06.10.18  г.(содерж.-е имущ.), №76 от 30.12.17 г., №69691-КП-П от 12.02.18 г., № б/н от 01.03.18 г., №15410035/18 от 19.03.18 г.,О.Т.от 08.10.18 г. (прочие работы, услуги),  ОНПК17/0369-02 от 13.12.17 г., №291 от 16.01.18 г., №ОНПК18/0080-02 от 13.03.18 г., б/н от 12.09.18 г., №33 от 10.09.18г., №3 от 10.09.18 г., RU203012409 от 15.10.18 г., №RU203012723 от 18.12.18 г.(увеличение стои-ти матер.запасов)</t>
  </si>
  <si>
    <t>2018 год (план) на 31.12.2018 г.</t>
  </si>
  <si>
    <t>Сводный реестр расходных обязательств муниципального образования Крымский район</t>
  </si>
  <si>
    <t>к утвержденному бюджету на 2019 год и плановый период 2020 и 2021 годов</t>
  </si>
  <si>
    <t>Всего по Совету муниципального образования Крымский район</t>
  </si>
  <si>
    <t>Всего по администрации МО Крымский район</t>
  </si>
  <si>
    <t>Раздел 1. Расходные обязательства, возникшие в результате принятия нормативных правовых актов муниципального района , заключения договоров (соглашений) в рамках реализации вопросов местного значения муниципального района (реализация полномочий в соответствии со ст.14, ст.15, ст.17 Федерального закона от 6 октября 2003 года №131-ФЗ "Об общих принципах организации местного самоуправления в Российской Федерации" )3.01.00.0.000-3.02.00.0.000</t>
  </si>
  <si>
    <t>функционирование органов местного самоуправления</t>
  </si>
  <si>
    <t>ст.36</t>
  </si>
  <si>
    <t>01.01.09 г.-не ограничен</t>
  </si>
  <si>
    <t>02</t>
  </si>
  <si>
    <t>1.Устав МО Крымский район, принятый решением Совета МО Крымский район №175 от 26.04.2017 г., 2.решение Совета МО Крымский район № 240 от 20.12.2017 г.3.Решение Совета МО Крымский район от 23.05.2018г.№ 305"Об утверждении Положения об оплате труда лиц, замещающих муниципальные должности в органах местного самоуправления муниципального образования Крымский район"</t>
  </si>
  <si>
    <t xml:space="preserve">1.гл. 1 ст.7 , гл.5 ст.30, ст.33; 3.п.1; прил.1 ст.2
</t>
  </si>
  <si>
    <t>1.24.05.2017г.-не ограничен, 2.01.01.2018 г.-31.12.2018 г.3.01.06.2018г.- не ограничен</t>
  </si>
  <si>
    <t>5010000190</t>
  </si>
  <si>
    <t>1.НК РФ часть 1,2.Федеральный закон № 167-ФЗ от 15.12.2001 г., 3.Федеральный закон № 27-ФЗ от 01.04.1996 г., 4.Федеральный закон № 165-ФЗ от 16.07.1999 г.</t>
  </si>
  <si>
    <t xml:space="preserve">1.Устав МО Крымский район, принятый решением Совета МО Крымский район №175 от 26.04.2017г., 2. решение Совета МО Крымский район от 20.12.2017г.№ 243 "О структуре администрации МО Крымский район", 3.Решение Совета МО Крымский район № 240 от 20.12.2017 г. </t>
  </si>
  <si>
    <t xml:space="preserve">1.гл. 2 ст.8 п.1, гл.5 ст.22 п.1 </t>
  </si>
  <si>
    <t>1.с 24.05.2017г.-не ограничен, 2. с 01.01.18 г.- не ограничен; 3.01.01.18 г.-31.12.18 г.</t>
  </si>
  <si>
    <t>04</t>
  </si>
  <si>
    <t>5110000190</t>
  </si>
  <si>
    <t>1.Решение Совета МО Крымский район от 23.05.2018г. №304 "Об утверждении Положения об оплате труда муниципальных служащих органов местного самоуправления муниципального образования Крымский район", 2. Пост.администрации МО Крымский район №947 от 22.06.2018 г. "Положение об оплате труда работников органов местного самоуправления муниципального образования Крымский район, замещающих должности, не являющиеся должностями муниципальной службы муниципального образования Крымский район", 3.Пост.адм-ции МО Крымский район №2342 от 29.12.17 г. (с учетом изменений)</t>
  </si>
  <si>
    <t>с 01.06.2018г. -не ограничен; 2.с 01.06.2018 г.- не ограничен; 3. с 01.01.18 г.- не ограничен</t>
  </si>
  <si>
    <t>1.Распоряжение руководителя (команд.расходы), 2. Указ  Президента РФ №1110 от 30.05.94 г. (с учетом изменеий)</t>
  </si>
  <si>
    <t>1.2018 г., 2.с даты опубликования-бессрочно</t>
  </si>
  <si>
    <t>1.дог. №3/6-2018-43 от 14.02.18 г., №3/6-2018/191 от 10.10.18г.(услуги почты), распоряжение рук-ля, авансовый отчет, 2.дог.№47 от 08.12.17г., №1/4 от 18.01.18 г., №8 от 09.01.18 г., №1/157 от 27.10.17 г.(коммун.услуги),3. №201 от 11.12.17 г., №202 от 11.12.17 г., №199 от 11.12.17 г., №306/2017/175 от 27.11.17 г., №200 от 11.12.17 г., №436/174 от 15.11.17 г., №79/6 от 09.01.18 г., №34 от 19.02.18 г., №40, 41, 42, 43, 44 от 22.03.18 г., №031830049917000168-0061101-01 от 09.01.17 г., №85 от 08.06.18 г., №60,61 от 08.04.18 г.,№089-18 от 09.07.18г., №090-18 от 10.07.18г., №099-18 от 23.07.18г.,№119-18 от13.08.18г., №175,176 от 21.09.18 г., Ф.2018.506299 от 26.10.18г. и пр.(ремонт и содерж.имущ-ва), 4.№201 от 11.12.17 г., №202 от 11.12.17 г., №019000106 от 15.01.18 г., №30 от 13.02.18 г., №36 от 19.02.18 г., №16 от 23.01.18 г., №66 от 26.04.18 г., №177 от 14.12.17 г. , №113 от 30.07.18 г.,№129-2018-МУ, 130-2018-МУ от 07.08.18 г., №242 от 19.10.18 г., 180-18/2087/кк-18 от 19.10.18 г.,№194 от 11.10.18г., №210 от 15.10.18г.и пр.(услуги),  ; 5.№14 от 23.01.18 г.,№161 от 30.10.17г.,№ 32 от 14.02.18г., №89 от 25.06.18г., №095-18 от 10.07.18 г.,№97,98 от 10.07.18г.,№111 от 20.07.18г.,№126 от 06.08.18г.,№182 от 27.09.18г. и пр. (основн.ср-ва), 6.№157-17 от 11.12.17 г.,№0318300049917000156-0061101-01 от 08.12.17г., №9 от 22.01.18 г., №24 от 31.01.18 г., №65 от 24.04.18 г., №0818600004018000068-0061101-01 от 30.05.18 г., №848271 от 18.12.17 г.,№123 от 01.08.18г., №0818600004018000160-0061101-02 от 08.10.18г. и пр .расходы по чекам (материал.запасы) и прочие договора разового хар-ра</t>
  </si>
  <si>
    <t>С даты заключения по 31.12.2018г.</t>
  </si>
  <si>
    <t>Расх.по оплате гос.пошл.по исп. лист по делу №А32-15563/17 от 09.10.17 г., делу №А32-2811/17 от 08.08.17 г.</t>
  </si>
  <si>
    <t>В течение финансового года</t>
  </si>
  <si>
    <t>831</t>
  </si>
  <si>
    <t>ФЗ -146 от 31.07.98 г. (налоговый кодекс) н-г на имущ-во, зем.налог</t>
  </si>
  <si>
    <t>01.01.99  г.- не ограничен</t>
  </si>
  <si>
    <t>ФЗ -146 от 31.07.98 г. (налоговый кодекс) трансп.н-г</t>
  </si>
  <si>
    <t xml:space="preserve">1.ФЗ -146 от 31.07.98 г. (налоговый кодекс) пени, штрафы, 2.ФЗ -7 "Об охране окружающей среды" от 10.01.02 г. (плата за нег.возд.на окруж.среду) </t>
  </si>
  <si>
    <t>1.Решение Совета МО Крымский район от 26.07.2017г.№ 193 "Об утверждении положения об отделе по делам молодежи администрации МО Крымский район" 2.Решение Совета №240 от 20.12.17 г.3. Решение Совета №243 от 20.12.17 г. "О структуре администрации МО Крымский район"</t>
  </si>
  <si>
    <t xml:space="preserve">1.26.07.2017 - не ограничен; 2.01.01.18-31.12.18 гг., 3. 01.01.18 г.- не ограничен
</t>
  </si>
  <si>
    <t>07</t>
  </si>
  <si>
    <t>09</t>
  </si>
  <si>
    <t>Решение Совета МО Крымский район от 23.05.2018г. №304 "Об утверждении Положения об оплате труда муниципальных служащих органов местного самоуправления муниципального образования Крымский район"</t>
  </si>
  <si>
    <t>п.1</t>
  </si>
  <si>
    <t>с 01.06.2018г.- не ограничен</t>
  </si>
  <si>
    <t>Дог.№К-8/18 от 26.02.18 г., №848271 от 18.12.17 г., №180-18/2087/кк-18 от 19.10.18 г.</t>
  </si>
  <si>
    <t>с даты заключения по 31.12.18 г.</t>
  </si>
  <si>
    <t xml:space="preserve">1."Положение об управлении образования администрации МО Крымский район"от 21.03.2018г.№ 273, 2. Решение Совета №240 от 20.12.2017 г., 3.решение Совета МО Крымский район от 20.12.2017г.№ 243 "О структуре администрации МО Крымский район" </t>
  </si>
  <si>
    <t xml:space="preserve">п.1; п/п2
</t>
  </si>
  <si>
    <t xml:space="preserve">1.17.04.2018 - не ограничен; 2. 01.01.18-31.12.18 гг, 3.01.01.18 г.-не ограничен 
</t>
  </si>
  <si>
    <t>Дог.№З/6-2018-43 от 14.02.18 г., №848271 от 18.12.17 г., №180-18/2087/кк-18 от 19.10.18г.</t>
  </si>
  <si>
    <t xml:space="preserve"> 1.Решение Совета "Положение об управлении культуры администрации МО Крымский район"от 26.07.2017г.№194, 2. Решение Совета №240 от 20.12.2017 г. 3.решение Совета МО Крымский район от 20.12.2017г.№ 243 "О структуре администрации МО Крымский район"  </t>
  </si>
  <si>
    <t xml:space="preserve">1.26.07.2017 г. - не ограничен; 2.01.01.2018 г.-31.12.2018 г., 3.01.01.2018 г.- не ограничен
</t>
  </si>
  <si>
    <t>08</t>
  </si>
  <si>
    <t>мк №77307305 от 05.09.17 г.,№180-18/2087/кк-18 от 19.10.18 г.</t>
  </si>
  <si>
    <t xml:space="preserve">1.Решение Совета МО Крымский район №337 от 28.08.2013 г. "Об утверждении положения об управлении по физической культуре и спорту администрации МО Крымский район", 2.решение Совета МО Крымский район от 20.12.2017г.№ 243 "О структуре администрации МО Крымский район" , 3.решение Совета МО Крымский район №240 от 20.12.17 г. </t>
  </si>
  <si>
    <t xml:space="preserve">1.01.01.2014 - не ограничен; 2. 10.07.2017 г.-не ограничен
</t>
  </si>
  <si>
    <t>11</t>
  </si>
  <si>
    <t>05</t>
  </si>
  <si>
    <t>мк №77307305 от 05.09.17 г.</t>
  </si>
  <si>
    <t>владение, пользование и распоряжение имуществом, находящимся в муниципальной собственности муниципального района;</t>
  </si>
  <si>
    <t xml:space="preserve">131-Фз от 06.10.03 г. </t>
  </si>
  <si>
    <t>ст.15 п.1 п/п.3</t>
  </si>
  <si>
    <t xml:space="preserve">01.01.09 г.- не ограничен </t>
  </si>
  <si>
    <t>Устав МО Крымский район №175 от 26.04.2017г.</t>
  </si>
  <si>
    <t>гл. 2 ст.8 п.1 п/п. 3, гл.8 ст.71</t>
  </si>
  <si>
    <t>с 24.05.2017г.-не ограничен</t>
  </si>
  <si>
    <t>13</t>
  </si>
  <si>
    <t>5210120310</t>
  </si>
  <si>
    <t>№0318300049917000135-0061101-02 от 27.11.17 г., №0818600004018000039-0061101-01 от 09.04.18 г., №0818600004018000037-0061101-02 от 09.04.18 г.,  №77 от 16.05.18 г., №139 от 10.08.18 г., №129,130,131, 132 от 06.08.18г., №190 от 26.09.18 г., №205 от 03.10.18г., №121 от 10.10.18 г., №196 от 28.09.18 г., №209 от 05.10.18 г., №264,265, 266, 267,268,269, 270,271 от 03.12.18 г.и пр.договора</t>
  </si>
  <si>
    <t>Глава 21 НК РФ, №117-ФЗ от 05.08.2000г. (ред.от 25.12.18г.)</t>
  </si>
  <si>
    <t>5210211000</t>
  </si>
  <si>
    <t>№79 от 17.07.18г.</t>
  </si>
  <si>
    <t xml:space="preserve">№б/н от 27.05.13 г., МК №2 от 01.02.17 г., №128 от 11.08.17 г. </t>
  </si>
  <si>
    <t>С даты заключения по дату исполнения обязат-в</t>
  </si>
  <si>
    <t>5210220310</t>
  </si>
  <si>
    <t>Расп.админ.МО Крымский район №32-р от 13.02.18 г.</t>
  </si>
  <si>
    <t>13.02.18 г.-31.12.18 г.</t>
  </si>
  <si>
    <t>5140029010</t>
  </si>
  <si>
    <t>350</t>
  </si>
  <si>
    <t>Решение совета МО Крымский район №240 от 20.12.2017 г.</t>
  </si>
  <si>
    <t>с 01.01.2018 г.- 31.12.2018 г.</t>
  </si>
  <si>
    <t>5140129010</t>
  </si>
  <si>
    <t>Согл.исп.листов по делу  А32-6811/17 от 08.08.17 г., №2-1978/17 от 11.04.18 г.</t>
  </si>
  <si>
    <t>В соотв.с датами исполн.листов</t>
  </si>
  <si>
    <t>Исполн.сбор по исп.произ-ву пост.№23046/17/59196 от 06.03.17 г., №23046/17/42156 от 14.02.17 г.,№23046/17/202726 от 11.08.17 г., №23046/17/66278 от 13.03.17 г., №23046/17/66280 от 13.03.17 г., №23046/17/262287 от 30.10.17 г., пост.№23046/18/411748 от 21.03.18 г., пост.№23046/17/92550 от 12.04.17 г., №23046/17/215434 от 04.09.17 г., №23046/17/55487 от 01.03.17 г., №23046/16/542241 от 02.12.16 г., №23046/17/262282 от 30.10.17 г.</t>
  </si>
  <si>
    <t>!!!</t>
  </si>
  <si>
    <t xml:space="preserve">МП «Информационное общество Крымского района" пост.№857 от 19.09.2016 г. </t>
  </si>
  <si>
    <t>с 01.01.2017г.-31.12.2019г.</t>
  </si>
  <si>
    <t>2320110130</t>
  </si>
  <si>
    <t xml:space="preserve">1.№дог.20/37С/176 от 11.12.17 г., , №76-Б2/181 от 14.12.17 г., №111 от 14.12.17 г., №58156/159 от 30.11.17 г., №76 от 14.12.17 г., №1-ПО-ИНУС-4003 от 14.12.17 г., №0318300049917000155-0061101-03 от 11.12.17 г., №68 от 01.12.17 г., №081860004018000071-0061101-01 от 07.06.18 г., № 76 от 14.12.17 г., №0818600004018000071-0061101-01 от 07.06.18г., №76 от 22.06.18г.,№116 от 01.06.18г.,№211 от 01.10.18г.,№247 от 06.11.18г. и пр.(услуги связи), 2. №231 -ЭТО от 14.12.17 г., №235-ТК, №236-ТО от 21.12.17 г., №0318300049917000147-0061101-01 от 13.11.17 г.,  №0818600004018000011-0061101-01 от 05.03.18 г. №0818600004018000108-0061101-01 от 03.08.18 г. и пр. (работы по содержанию имущества), 3. №232-РО от 14.12.17 г., 894 -КИ от 14.12.17г., №159/5 от 09.01.18 г., №0818600004018000007-0061101-01 от 26.02.18 г., №0818600004018000013-0061101-01 от 12.03.18 г., №51 от 13.03.18 г., №91 от 18.06.18 г., №72/06/379-ВЗС от 14.05.18г. и пр. (услуги), 4. №0318300049917000150-0061101-01 от 24.11.17 г., №27 от 05.02.18 г., №0818600004018000067-0061101-01 от 07.06.18 г., №117 от 27.07.18г., №0818600004018000103-0061101-01 от 13.08.18г. и пр.(основные ср-ва), 5. №0318300049917000150-0061101-01 от 24.11.17 г., №0818600004018000067-0061101-01 от 07.06.18г., №0818600004018000103-0061101-01 от 13.08.18 г.(материальные запасы) и пр. договора ,6. Распоряжение рук-ля, авансовые отчеты </t>
  </si>
  <si>
    <t>1.-5. С даты заключения по 31.12.2018 г., 6. В теч.2018 г.</t>
  </si>
  <si>
    <t xml:space="preserve">МП "Экономическое развитие и инновационная экономика"постановление №854 от 19.09.2016 г. </t>
  </si>
  <si>
    <t>01.01.2017 г.-31.12.2019 г.</t>
  </si>
  <si>
    <t>1430110180</t>
  </si>
  <si>
    <t>Дог.№17 от 26.01.18 г., №515438/РИФ/2018/С1/РЮР/МО от 24.01.18 г., №002-18 от 24.01.18 г., №РИФ-2018/29 от 08.02.18 г., №20 от 23.01.18 г., №10 от 23.01.18 г., №001-18 от 24.01.18 г., №12 от 23.01.18 г., №1 от 11.01.18 г., №003-18 от 29.01.18 г., №0818600004018000046-0061101-02 от 24.04.18 г., №1 от 11.01.18 г.</t>
  </si>
  <si>
    <t>Реализация мероприятий муниципальной программы "Доступная среда"</t>
  </si>
  <si>
    <t xml:space="preserve">1.№181-ФЗ "О социальной защите инвалидов в Российской Федерации"от 24.11.95 г.; 2. Устав МО Крымский район №175 от 26.04.2017г.; 3.МП "Доступная среда", утв.пост.адм.№847 от 19.09.16 г. </t>
  </si>
  <si>
    <t>1.С даты опубликлвания-не ограничен, 2. 24.05.2017 г.-не ограничен ; 3. 01.01.17г.-31.12.19 г.</t>
  </si>
  <si>
    <t>0410111490</t>
  </si>
  <si>
    <t>МК №644359 от 10.04.17 г.</t>
  </si>
  <si>
    <t>10.04.17 г.-31.12.17 г.</t>
  </si>
  <si>
    <t>дорожная деятельность в отношении автомобильных дорог местного значения вне границ населенных пунктов в границах муниципального образования Крымский район, осуществление муниципального контроля за сохранностью автомобильных дорог местного значения вне границ населенных пунктов в границах муниципального образования Крымский район, и обеспечение безопасности дорожного движения на них, а также осуществление иных полномочий в области использования автомобильных дорог и осуществления дорожной деятельности в соответствии с законодательством Российской Федерации</t>
  </si>
  <si>
    <t>1.№131-ФЗ от 06.10.06 г., 2.Устав МО Крымский район №175 от 26.04.2017г.</t>
  </si>
  <si>
    <t>1. Ст.15 п.1п/п5, 2.гл. 2 ст.8 п.1 п/п. 5</t>
  </si>
  <si>
    <t>1.01.01.09 г.-не ограничен, 2.с 24.05.2017г.-не ограничен</t>
  </si>
  <si>
    <t>МП "Комплексное и устойчивое развитие Крымского района в сфере строительства, архитектуры и дорожного хозяйства" (0620110340 Мероприятия в области дорожного хозяйства)пост №836 от 15.09.16 г.</t>
  </si>
  <si>
    <t>С 01.01.17 г.-по 31.12.19 г.</t>
  </si>
  <si>
    <t>дог.№38 от 20.02.18г.</t>
  </si>
  <si>
    <t>С даты заключения по 31.12.17 г.</t>
  </si>
  <si>
    <t>0620110340</t>
  </si>
  <si>
    <t>1. Пост.админ.МО Крымский район от 08.05.18 г. №546, 2. Согл.№275 от 04.07.18 г., 3.Дог.№1045343 от 17.09.18 г.</t>
  </si>
  <si>
    <t>1.08.05.18 г.-31.12.18 г.; 2.04.07.18 г.-31.12.18 г.</t>
  </si>
  <si>
    <t>06201S2440</t>
  </si>
  <si>
    <t>№0318300049917000173-0061101-01 от 09.01.18 г.</t>
  </si>
  <si>
    <t>09.01.18 г.-31.12.18 г.</t>
  </si>
  <si>
    <t>0960110240</t>
  </si>
  <si>
    <t>1.МП "Комплексное и устойчивое развитие Крымского района в сфере строительства, архитектуры и дорожного хозяйства" (06400S0300) Подготовка градостроительной и землеустроительной документации  на территории Крымского района софинансирование)пост №836 от 15.09.16 г., 2. МК № 542095 от 18.10.16 г.</t>
  </si>
  <si>
    <t>1. С 01.01.17 г.-по 31.12.19 г.</t>
  </si>
  <si>
    <t>12</t>
  </si>
  <si>
    <t>06400S0300</t>
  </si>
  <si>
    <t>участие в профилактике терроризма и экстремизма, а также в минимизации и (или) ликвидации последствий проявлений терроризма и экстремизма на территории муниципального района</t>
  </si>
  <si>
    <t>1.131-ФЗ от 06.10.03 г., 2. Устав МО Крымский район №175 от 26.04.2017г.</t>
  </si>
  <si>
    <t>1. ст.15 п.1 п/п.6.1., 2.гл. 2 ст.8 п.1 п/п. 28</t>
  </si>
  <si>
    <t>1.  01.01.09 г.- не ограничен; 2.с 24.05.2017г.-не ограничен</t>
  </si>
  <si>
    <t>1.МП "Муниципальная политика и развитие гражданского общества" пост.№792 от 05.09.16 г., 2. Дог.№ 0818600004018000051-0061101-02 от 07.05.2018 г.</t>
  </si>
  <si>
    <t>1.с 01.01.17 г.-31.12.19 г., 2. С даты заключения по 31.12.18 г.</t>
  </si>
  <si>
    <t>1610110100</t>
  </si>
  <si>
    <t>участие в предупреждении и ликвидации последствий чрезвычайных ситуаций на территории муниципального района</t>
  </si>
  <si>
    <t xml:space="preserve">1. №131-ФЗ от 06.10.03 г., 2.Устав МО Крымский район №175 от 26.04.2017г. </t>
  </si>
  <si>
    <t xml:space="preserve">1. ст.15 п.1 п/п7; 2. гл. 2 ст.8 п.20       </t>
  </si>
  <si>
    <t>1. с 01.01.09 г.- не ограничен, 2.с 24.05.2017г.-не ограничен</t>
  </si>
  <si>
    <t>разр.455-рчс-14-0030 от 30.06.14 г., расчет №23-181-00062 от 09.01.18 г., №23-182-01062 от 06.04.18 г., №23-183-02364 от 19.07.18 г., №23-184-03115 от 16.10.18 г.</t>
  </si>
  <si>
    <t>в течение 2018 г.</t>
  </si>
  <si>
    <t>0910110080</t>
  </si>
  <si>
    <t>организация охраны общественного порядка на территории муниципального района муниципальной милицией</t>
  </si>
  <si>
    <t xml:space="preserve">1. 131-ФЗ от 06.10.03 г., 2.Устав МО Крымский район №175 от 26.04.2017г. </t>
  </si>
  <si>
    <t>1. ст.15 п.1 п/п 8, 2.гл. 2 ст.8 п.1 п/п. 8</t>
  </si>
  <si>
    <t>1. 01.01.09 г.- не ограничен, 2.с 24.05.2017г.-не ограничен</t>
  </si>
  <si>
    <t>МП «Обеспечение безопасности населения» (0940109560 мероприятия по укреплению правопорядка, профилактика правонарушений, усиление борьбы с преступностью) , пост.адм. №853 от 19.09.16 г.</t>
  </si>
  <si>
    <t>с 01.01.17 г.-31.12.19 г.</t>
  </si>
  <si>
    <t>0940109560</t>
  </si>
  <si>
    <t>№010-18 от 28.02.18 г., №170/И-617 от 11.09.18 г.</t>
  </si>
  <si>
    <t>1.МП "Казачество Крымского района" пост.856 от 19.09.16 г., 2. согл.№1 от 23.01.18 г.</t>
  </si>
  <si>
    <t>1.с 01.01.17 г.-по 31.12.19 г., 2. 23.01.18 г.-31.12.18 г.</t>
  </si>
  <si>
    <t>1710111320</t>
  </si>
  <si>
    <t>632</t>
  </si>
  <si>
    <t xml:space="preserve"> создание условий для развития сельскохозяйственного производства в поселениях, расширения рынка сельскохозяйственной продукции, сырья и продовольствия, содействие развитию малого и среднего предпринимательства, оказание поддержки социально ориентированным некоммерческим организациям, благотворительной деятельности и добровольчеству</t>
  </si>
  <si>
    <t>1.№ 131-ФЗ от 06.10.03 г., 2.Устав МО Крымский район №175 от 26.04.2017г.</t>
  </si>
  <si>
    <t>1. ст.15 п.1 п/п 25, 2.гл. 2 ст.8 п.1 п/п. 15</t>
  </si>
  <si>
    <t>1. 01.01.2009 г.- не ограничен, 2.с 24.05.2017г.-не ограничен</t>
  </si>
  <si>
    <t>1.МП Крымского района "Экономическое развитие и инновационная экономика"(1410110040 Развитие субъектов малого и среднего предпринимательства) пост.№854 от 19.09.16 г.</t>
  </si>
  <si>
    <t>1.01.01.17 г.-31.12.19 г., 2. 07.05.18 г.-31.12.18 г.</t>
  </si>
  <si>
    <t>1410110040</t>
  </si>
  <si>
    <t>гл. 2 ст.8 п.1 п/п. 23</t>
  </si>
  <si>
    <t xml:space="preserve">1.МП Крымского района "Развитие сельского хозяйства", утв. пост.№842 от 19.09.16 г. 
</t>
  </si>
  <si>
    <t xml:space="preserve">п.1
</t>
  </si>
  <si>
    <t xml:space="preserve">1.с 01.01.17 г. по 31.12.19 г. 
</t>
  </si>
  <si>
    <t>2410110060</t>
  </si>
  <si>
    <t>Пост. адм МО Крымский район от 15.10.2018г.№1748</t>
  </si>
  <si>
    <t>15.10.18-31.12.18</t>
  </si>
  <si>
    <t>296</t>
  </si>
  <si>
    <t>1.Устав МБУ ИКЦ "Крымский", утв.пост. администрации №2007 от 08.07.11 г. 2.Сог.№1 от 13.11.17 г.</t>
  </si>
  <si>
    <t>1.08.07.11-не ограничен, 2.13.11.17-31.12.17 гг.</t>
  </si>
  <si>
    <t>2410100590</t>
  </si>
  <si>
    <t>611</t>
  </si>
  <si>
    <t>1.МП "Формирование условий для духовно-нравственного развития граждан"(1810110300 муниципальная поддержка социально ориентированных некоммерческих  и общественных организаций), пост.2351 от 29.12.17 г., 2.Согл. б/н от 10.01.18 г., б/н от 10.01.18 г., б/н от 10.01.18 г., №б/н от 10.01.18 г., №б/н от 10.01.18 г., №б/н от 10.01.18 г., №б/н от 10.01.18 г., №б/н от 11.05.18 г.</t>
  </si>
  <si>
    <t>1.С 29.12.17 г.-по 31.12.19 г.; 2. с даты заключения по 31.12.18 г.</t>
  </si>
  <si>
    <t>1810110300</t>
  </si>
  <si>
    <t>634</t>
  </si>
  <si>
    <t>создание условий для обеспечения поселений, входящих в состав муниципального района, услугами связи, общественного питания, торговли и бытового обслуживания</t>
  </si>
  <si>
    <t>1.№ 131-ФЗ от 06.10.03 г., 2.Устав МО Крымский район №175 от 26.04.2017г., 3.МП"Экономическое развитие и инновационная экономика" (1420110140 Качество) утв.пост.администрации МО Крымский район №854 от 19.09.16 г.</t>
  </si>
  <si>
    <t>1. ст.15 п.18, 2.гл. 2 ст.8 п.1 п/п. 15</t>
  </si>
  <si>
    <t>1. 01.01.2009 г.- не ограничен, 2.с 24.05.2017г.-не ограничен, 3.01.01.17-31.12.19 гг</t>
  </si>
  <si>
    <t>1420110140</t>
  </si>
  <si>
    <t>1.Дог.№94 от 25.06.18 г., №95 от 25.06.18 г., №96 от 25.06.18 г.</t>
  </si>
  <si>
    <t>В течении финансового года</t>
  </si>
  <si>
    <t>организация и осуществление мероприятий по мобилизационной подготовке муниципальных предприятий и учреждений, находящихся на территории муниципального района</t>
  </si>
  <si>
    <t>1. 131-ФЗ от 06.10.03 г., 2.Устав МО Крымский район №175 от 26.04.2017г.</t>
  </si>
  <si>
    <t xml:space="preserve">1. Ст.15 п.1 п/п 23, 2.гл. 2 ст.8 п.1 п/п.30         </t>
  </si>
  <si>
    <t>1.01.01.09 г.- не ограничен, 2.с 24.05.2017г.-не ограничен</t>
  </si>
  <si>
    <t>9900011530</t>
  </si>
  <si>
    <t>Дог.№0318300049917000149-0061101-01 от 24.11.17 г., №164 от 30.10.17 г., №179 от 24.09.18 г., №180 от 15.10.18 г.</t>
  </si>
  <si>
    <t>Обеспечение условий для развития на территории муниципального района физической культуры и массового спорта, организация проведения официальных физкультурно-оздоровительных и спортивных мероприятий муниципального района</t>
  </si>
  <si>
    <t>1.131-ФЗ от 06.10.03 г., 2.Устав МО Крымский район №175 от 26.04.2017г.</t>
  </si>
  <si>
    <t xml:space="preserve">1. ст.14 п 1 п/п 14, 2.гл. 2 ст.8 п.1 п/п. 24; 25  </t>
  </si>
  <si>
    <t>2110010120</t>
  </si>
  <si>
    <t>1.МП "Противодействие незаконному обороту наркотиков",пост.администрации МО Крымский №850 от 19.09.16 г. 2. МК № 0318300049917000046-0061101-01 от 10.07.17 г.</t>
  </si>
  <si>
    <t>1.01.01.17 г.-31.12.19 г. 2.10.07.17 г.-31.12.17 г.</t>
  </si>
  <si>
    <t>финансирование муниципальных учреждений</t>
  </si>
  <si>
    <t>1.№131-ФЗ от 06.10.03 г., 2.Устав МО Крымский район №175 от 26.04.2017г.</t>
  </si>
  <si>
    <t>1. ст.17 ,2.гл. 2 ст.10 п.1 п/п. 3</t>
  </si>
  <si>
    <t>1.01.01.09 г. -не ограничен, 2.с 24.05.2017г.-не ограничен</t>
  </si>
  <si>
    <t xml:space="preserve"> 1.Устав МАУ "Крымский многофункциональный центр предоставления гос. и муниц. услуг МО Крымский район"№ 2383 от 05.12.2012г., 2. Сог.№1 от 09.01.2017 г., 3. Согл.№1 от 09.01.18 г.</t>
  </si>
  <si>
    <t>1. 05.12.12 г. - не ограничен, 2.С даты заключения по 31.12.2017 г.,3.09.01.18 г.-31.12.18 г.</t>
  </si>
  <si>
    <t>2320100590</t>
  </si>
  <si>
    <t>621</t>
  </si>
  <si>
    <t xml:space="preserve">1. Устав МКУ "Административно-хозяйственное управление МО Крымский район", утв. постановлением администрации МО Крымский район №2158 от 30.09.14г. </t>
  </si>
  <si>
    <t>30.09.14 г.-не ограничен</t>
  </si>
  <si>
    <t>5150000590</t>
  </si>
  <si>
    <t>1.Положение об оплате труда работников муниципальных учреждений муниципального образования Крымский район, утв.постановлением администр. МО Крымский район от 22.06.18 г.№946, 2.Пост.адм. №674 от 21.05.18 г.</t>
  </si>
  <si>
    <t>1.01.06.18 г.-не ограничен, 2.12.04.18 г.- не ограничен</t>
  </si>
  <si>
    <t>111</t>
  </si>
  <si>
    <t>1.2017 г., 2.с даты опубликования-бессрочно</t>
  </si>
  <si>
    <t>112</t>
  </si>
  <si>
    <t>1НК РФ часть 1, 2.Федеральный закон № 167-ФЗ от 15.12.2001 г., 3.Федеральный закон № 27-ФЗ от 01.04.1996 г., 4.Федеральный закон № 165-ФЗ от 16.07.1999 г.</t>
  </si>
  <si>
    <t>119</t>
  </si>
  <si>
    <t>Дог. №82 от 25.12.17г , №82-I от 25.12.17г., №82-Б2 от 25.12.17г. (услуги связи), №0318300049917000162-0657430-01 от 18.12.17г., №031830049917000183-0657430-01 от 22.01.18 г., №2018/01/15 от 31.01.18 г., №6 от 06.07.18г.,№22 от 27.08.18 г.и пр.(содерж.имущества), №1 от 10.01.18 г., №0318300049917000161-0657430-01 от 18.12.17 г., 02-001ЭБ/18 от 01.02.18 г., К-31/18 от 27.02.18 г., №б/н от 04.04.18 г., №б/н от 16.04.18 г., б/н от 20.04.18 г., №8 от 08.05.18 г., №16 от 31.07.18г., №3 от 25.09.18г. и пр.(прочие работы, услуги), №4 от 19.01.18 г., №0318300049917000179-0657430-01 от 25.12.17 г., №7 от 07.05.18 г., №12 от 06.06.18 г. и пр.(увеличение стоим-ти осн.сред-в), № 146 от 10.11.17 г., №011-17 от 03.05.18 г., №0318300049917000154-0657430-01 от 18.12.17 г., №2 от 16.01.18 г, №3 от 16.01.18 г., №0318300049917000145-0657430-01 от 20.11.17 г., №0318300049917000160-0657430-01 от 18.12.17 г., №0818600004018000015-0657430-01 от 19.03.18 г.,  № 5 от 28.03.18 г., №11 от 29.06.18 г.,№12 от 29.06.18 г., №081860000401800098-0657430-01 от 23.07.18г.,№16,17 от 01.10.18 (увел.ст-ти матер.запасов и пр.дог.)</t>
  </si>
  <si>
    <t>С даты заключения по 31.12.18г.</t>
  </si>
  <si>
    <t>1.ФЗ -146 от 31.07.98 г. (налоговый кодекс), 2.ФЗ -7 "Об охране окружающей среды" от 10.01.02 г. 3.треб.4101 от 01.02.18 г., акт №7161 от 26.01.18 г.,треб. № 2243 от 13.02.18 г., треб. №9 от 21.02.18 г., реш.№11275 от 26.03.18 г., треб.№2908 от 13.03.18 г., реш.№11344 от 16.03.18 г., тр.№4334 от 04.05.18 г.</t>
  </si>
  <si>
    <t>1.01.01.99  г.- не ограничен, 2. с даты опубликования - не ограничен, 3.с даты вступления в силу по 31.12.18 г</t>
  </si>
  <si>
    <t xml:space="preserve">1. Устав МКУ "УЗР", утв. постановлением администрации МО Крымский район №305 от 12.05.16г. </t>
  </si>
  <si>
    <t>12.05.16 г.- не ограничен</t>
  </si>
  <si>
    <t>5210100590</t>
  </si>
  <si>
    <t xml:space="preserve">1.Положение об оплате труда работников муниципальных учреждений муниципального образования Крымский район, утв.постановлением администр. МО Крымский район от 22.06.18 г.№946,2.Приказ №15 от 28.12.17 г., 3.Приказ № 16 от 22.06.18 г., </t>
  </si>
  <si>
    <t>1.01.06.18 г.-не ограничен, 2.01.01.18 г.-31.12.18 г., 3. 01.06.18 г.-31.12.18 г.</t>
  </si>
  <si>
    <t xml:space="preserve">дог.№680 от 29.12.17 г., № 680-I от 29.12.17 г., №680-Б2 от 29.12.17 г. и пр.(услуги связи), № 21 от 20.03.18 г., №126 от 10.05.18 г., №24 от 23.05.18 г. , №68 №68 от 10.10.18 г. и пр.(работы, услуги по содерж.имущ-ва), №69690-КП-П от 12.02.18 г., №15410013/18УЦ от 28.04.18 г., №15410016/18Ц от 11.05.18 г., №132/18 от 30.05.18 г., №115 от 08.06.18 г., №15410108/18 от 12.07.18г., №09924854/18 от 01.08.18 г. и пр.(прочие работы, услуги), №22 от 21.03.18 г., №23 от 21.03.18 г., №25 от 22.05.18 г., №65 от 21.08.18 г. (увелич.стоимости осн.средств), №20 от 02.02.18 г., №22 от 21.03.18 г., №65 от 21.08.18 г. (увел.стоим.матер.запасов) и пр. дог.-ра </t>
  </si>
  <si>
    <t>С даты подписания-31.12.18 г.</t>
  </si>
  <si>
    <t xml:space="preserve">1.01.01.99  г.- не ограничен, 2. с даты опубликования - не ограничен </t>
  </si>
  <si>
    <t xml:space="preserve">1. Устав МКУ "УУСЗ", утв. постановлением администрации МО Крымский район №1396 от 08.08.17г. </t>
  </si>
  <si>
    <t>08.08.17 г.-не ограничен</t>
  </si>
  <si>
    <t>5140000590</t>
  </si>
  <si>
    <t>УУСЗ</t>
  </si>
  <si>
    <t>1.Положение об оплате труда работников муниципальных учреждений муниципального образования Крымский район, утв.постановлением администр. МО Крымский район от 22.06.18 г.№946,2.Устав МКУ "УУСЗ"(с учетом изменений от 24.07.18 г.)</t>
  </si>
  <si>
    <t>1.01.06.18 г.-не ограничен, 2.01.06.18 г.- не ограничен</t>
  </si>
  <si>
    <t>107-I от 09.02.18 г., №107-Б2 от 09.02.18 г., №107 от 09.02.18 (услуги связи), №15410010/18 от 23.01.18 г.(прочие работы, услуги), №5,6 от 25.09.18 г.(осн.ср-ва), №514 от 03.12.18 г. (матер.зап.) и пр.</t>
  </si>
  <si>
    <t>1.Устав МКУ ЦБ органов местного самоуправления, утв. пост адм МО Крымский р-н от 07.12.17 г.№2126, 2. Мун.прогр. "Управление муниципальными финансами муниципального образования Крымский район", утв.пост.№2155 от 12.12.17 г.</t>
  </si>
  <si>
    <t>1.07.12.17 г.- не ограничен; 2. 01.01.2018 г.-31.12.2020 г.</t>
  </si>
  <si>
    <t>2800400590</t>
  </si>
  <si>
    <t>1.Положение об оплате труда работников муниципальных учреждений МО Крымский район, утв.постановлением адм. МО Крымский район от 22.06.18 г.№946, 2.Приказ №2 от 25.12.17 г.(с учетом изм от 22.06.18 г.)</t>
  </si>
  <si>
    <t>1.01.06.2018 г.- не ограничен, 2.01.01.18г.-31.12.18 г.</t>
  </si>
  <si>
    <t xml:space="preserve">1. №0001-121 ЮПС от 27.06.18 г., №014579808 от 01.09.18 г., №14579808-Б2 от 04.09.18г. (услуги связи), №3 от от 20.04.18 г., №5/3067 от 05.07.18 г. , №3114 от 18.10.18 г.и пр.(работы, услуги по содерж.имущ-ва), №1 от 09.01.18 г., №423-1665/2018-1 от 28.02.18 г., №2177/18 от 13.03.18 г., №2 от 30.03.18 г., №15410054/18 от 12.04.18 г., №094/18 от 27.04.18 г., АБ-1/18 от 16.05.18 г., №3 от 29.06.18 г., №208-18071001 от 10.07.18 г., №4 от 28.09.18г. и пр.(прочие работы, услуги), №3 от 23.04.18 г., №303 от 24.05.18 г., №4 от 02.07.18 г.№25от16.11.18г. (увел.ст-ти осн.средств), № 3 от 23.04.18 г., № 5 от 28.05.18 г., №12 от 19.09.18 г. и пр.(увел.ст-ти мат.запасов) </t>
  </si>
  <si>
    <t>1.Устав МКУ ЦБ, утв.пост.адм.МО Крымский р-н №2125 от 07.12.17 г., 2. Мун.прогр. "Управление муниципальными финансами муниципального образования Крымский район", утв.пост.№2155 от 12.12.17 г.</t>
  </si>
  <si>
    <t>1.13.12.17 г.- не ограничен; 2. 01.01.2018 г.-31.12.2020 г.</t>
  </si>
  <si>
    <t>2800300590</t>
  </si>
  <si>
    <t>1.Положение об оплате труда работников муниципальных учреждений МО Крымский район, утв.постановлением адм. МО Крымский район от 22.06.18 г.№946, 2.Приказ МКУ ЦТ №56/1-од от 07.06.18 г.</t>
  </si>
  <si>
    <t>1.01.06.2018 г.- не ограничен; 2.01.06.18 г.-31.12.18 г.</t>
  </si>
  <si>
    <t>Дог.№43-1 от 11.01.18 г., №43-Б2 от 11.01.18 г., №43 от 11.01.18 г., №0001-06ЮСТС от 09.01.18 г., №43-1 от 20.04.18 г., №43-1 от 20.08.18г. и пр.дог. (услуги связи),  №31 от 15.01.18 г., №1806 от 01.02.18 г., №214 от 15.01.18 г., №1806 от 01.12.18г. (коммунал., услуги), №329 от 26.01.18 г., №307 от 13.02.18 г., №11 от 20.02.18 г., №77 от 11.01.18 г., №98 от 11.05.18 г., №1000431 от 10.07.18 г. и пр.(содерж.имущ-ва), №15410007/18 от 15.01.18 г., №15ГБУ/17-1007/1 от 15.01.18 г., №1 от 09.01.18 г., №418006 от 11.01.18 г., №0818600004018000012-0959081-01 от 12.03.18 г., №2 от 01.04.18 г., №0818600004018000054-0959081-02 от 03.05.18 г., №94 от 10.05.18 г., №0818600004018000076-0959081-01 от 18.06.18 г., №0818600004018000077-0959081-02 от 26.06.18 г., №3 от 01.07.18 г.№4 от 01.10.18 г. и пр.дог.(прочие работы, услуги), №8 от 25.01.18 г.(увел. стоим. матер.- запасов) и пр.</t>
  </si>
  <si>
    <t>1.01.01.99  г.- не ограничен, 2. с даты опубликования - не ограничен, 3.с даты вступления в силу по 31.12.17 г</t>
  </si>
  <si>
    <t>1. 131-ФЗ от 06.10.03 г., 2.Устав МО Крымский район №175 от 26.04.2017г. 3.Устав МКУ "Управление строительного контроля", утвержденный пост.администрации МО Крымский район №838 от 05.05.14 г.</t>
  </si>
  <si>
    <t xml:space="preserve">1.ст.17 п.1 п/п3,  2.Гл.2 ст.10п.1 п/п3 </t>
  </si>
  <si>
    <t>1. 01.01.09 г.- не ограничен, 2.24.05.17 г.-не ограничен, 2. 05.05.14 г.-не ограничен</t>
  </si>
  <si>
    <t>0630100590</t>
  </si>
  <si>
    <t>1.Положение об оплате труда работников муниципальных учреждений МО Крымский район, утв.постановлением адм. МО Крымский район от 22.06.18 г.№946, 2.Приказ №41 п от 25.06.18 г.</t>
  </si>
  <si>
    <t>1.01.06.18-не ограничен, 2.01.06.18 г.-31.12.18 г.</t>
  </si>
  <si>
    <t>Распоряжение рук-ля, авансовый отчет</t>
  </si>
  <si>
    <t>Дог. № 450 от 25.01.18г.; №450-Б2 от 25.01.18г.; № 450-I от 22.01.18г.; № 001-108 ЮПС от 30.03.18 г. (услуги связи), №219 от 30.2.17 г., №25-11-01253/18/ от 29.12.17г., №43 от 18.12.17 г.(коммунал.услуги); № 70 от 09.01.18 г., №32/2/2969 от 09.01.18 г., №4 от 09.01.18 г., №12 от 05.04.18 г., №3 от 19.01.18 г., №151 от 27.04.18г., №13 от 26.07.18 г. и пр.(содерж.имущ.), №594 от 08.02.18 г., №62 от 29.12.17 г., №1 от 30.03.18 г., №316710876 от 17.10.18 г., №2 от 19.12.18 г. и пр. (прочие раб.и усл.), №7 от 16.02.18 г., №10 от 20.03.18 г., №11 от 22.03.18 г., №14 от 09.08.18г. и пр(увел.ст-ти осн.ср-в), №8 от 27.02.18 г., №9 от 05.03.18 г., №6 от 09.01.18 г., №204 от 30.03.18 г., №192 от 09.01.18 г., №171 от 02.10.17 г. , №238 от 01.10.18 г.и пр.(увел.ст-ти мат.-х запасов) и пр.</t>
  </si>
  <si>
    <t>с даты заключения-31.12.18 г.</t>
  </si>
  <si>
    <t xml:space="preserve">1.ФЗ -146 от 31.07.98 г. (налоговый кодекс), 2.ФЗ -7 "Об охране окружающей среды" от 10.01.02 г., 3.Положение о членстве в Союзе "Саморегулируемая организация "Краснодарские строители", утвержд.общим собр.членов прот.№19 от 25.04.17 г., 4.Положение о членстве в Союзе "Саморегулируемая организация "Краснодарские проектировщики", в том числе о размере, порядке расчета, а также порядке уплаты вступительного взноса, членских взносов", утв.реш.общего собр.членов Союза от 29.03.18 г., прот.№18, 5.треб.№2905 от 13.03.18 г., сч.№341 от 28.02.18 г., сч.№469 от 01.04.18 г., сч.№219 от 31.03.18 г., сч.№355 от 30.06.18 г. </t>
  </si>
  <si>
    <t xml:space="preserve">1.01.01.99  г.- не ограничен, 2. с даты опубликования - не ограничен, 3.с даты утверждения - до внесения изменений </t>
  </si>
  <si>
    <t>учреждение печатного средства массовой информации для опубликования муниципальных правовых актов, обсуждения проектов муниципальных правовых актов по вопросам местного значения, доведения до сведения жителей муниципального образования официальной информации о социально-экономическом и культурном развитии муниципального образования, о развитии его общественной инфраструктуры и иной официальной информации</t>
  </si>
  <si>
    <t>1.№131-ФЗ от 06.10.03 г. 2.Устав МО Крымский район №175 от 26.04.2017г. 3.МП «Информационное общество Крымского района» , утв.пост.администр.МО № 857 от 19.09.16г.</t>
  </si>
  <si>
    <t>1.ст.17 п.1 п/п.7, 2.гл. 2 ст.10 п.1 п/п. 8</t>
  </si>
  <si>
    <t>1. с 01.01.09 г. -не ограничен, 2.с 24.05.2017г.-не ограничен, 3.01.01.17 г.-31.12.19 г.</t>
  </si>
  <si>
    <t>2310010260</t>
  </si>
  <si>
    <t>№2 от 09.01.18 г., №0318300049917000060-0061101-01 от 09.01.18 г., №15 от 23.01.18 г., №0818600004018000004-0061101-01 от 29.01.18 г., №0818600004018000005-0061101-01 от 29.01.18 г., №48 от 21.02.18 г., №49 от 05.03.18 г., №0818600004018000006-0061101-01 от 31.01.18 г., №75 от 03.05.18 г., №78 от 04.05.18 г., №73 от 11.05.18 г., №0818600004018000116-0061101-01 от 13.08.18г. и пр.</t>
  </si>
  <si>
    <t>организационное и материально-техническое обеспечение подготовки и проведения муниципальных выборов, местного референдума, голосования по отзыву депутата, члена выборного органа местного самоуправления, выборного должностного лица местного самоуправления, голосования по вопросам изменения границ муниципального образования, преобразования муниципального образования;</t>
  </si>
  <si>
    <t xml:space="preserve">1. 131-ФЗ от 06.10.03 г., 2.Устав МО Крымский район №175 от 26.04.2017г.
</t>
  </si>
  <si>
    <t>1.ст.17 п.1 п/п 5, 2.гл.2 ст.10п.1  п/п6, гл.4 ст.12</t>
  </si>
  <si>
    <t>1.01.01.09 г.-бессрочно, 2.24.05.17 г.-не ограничен</t>
  </si>
  <si>
    <t>9910010320</t>
  </si>
  <si>
    <t>880</t>
  </si>
  <si>
    <t>Решение территориальной избирательной комиссии Крымская от 18.06.18 г. №82/1123</t>
  </si>
  <si>
    <t>18.06.18 г.-31.12.18 г.</t>
  </si>
  <si>
    <t>Резервный фонд местных администраций</t>
  </si>
  <si>
    <t>1. 131-ФЗ от 06.10.03 г.,2.Устав МО Крымский район №175 от 26.04.2017г., 3.Об утверждении Положения о  порядке использования бюджетных ассигнований резервного фонда адм. МО Крымский район пост. № 717 от 22.05.2017г.</t>
  </si>
  <si>
    <t>1.ст.15 п.36, 2.гл.5 ст.42.п.11</t>
  </si>
  <si>
    <t>1.01.01.09 г.- не ограничен, 2.24.05.2017-не ограничен, 3.срок не ограничен</t>
  </si>
  <si>
    <t>5130020590</t>
  </si>
  <si>
    <t>870</t>
  </si>
  <si>
    <t>Обслуживание муниципального долга</t>
  </si>
  <si>
    <t>1.131-ФЗ от 06.10.03 г., 2.Устав МО Крымский район №175 от 26.04.2017г.,  3. Мун.прогр. "Управление муниципальными финансами муниципального образования Крымский район", утв.пост.№2155 от 12.12.17 г.</t>
  </si>
  <si>
    <t xml:space="preserve">1.ст.64, 2.гл.8 ст.78 </t>
  </si>
  <si>
    <t>1. 01.01.09 г.-не ограничен, 2.24.05.2017-не ограничен, 3. 01.01.2018 г.-31.12.2020 г.</t>
  </si>
  <si>
    <t>6720027880</t>
  </si>
  <si>
    <t>730</t>
  </si>
  <si>
    <t>1.Мун.прогр. "Управление муниципальными финансами муниципального образования Крымский район", утв.пост.№2155 от 12.12.17 г. 2.МК №0318300049916000099-0061101-01 от 20.09.16 г., №0318300049916000127-0061101-01 от 31.10.16 г., №0318300049916000148-0061101-01 от 05.12.16 г., №52 от 27.04.18 г., №45 от 09.06.17 г., №76 от 27.09.17 г., №0818600004018000123-0061101-03 от 27.08.18 г., №31 р от 28.05.18 г., №67 от 05.09.18 г., №84 от 23.10.18 г.</t>
  </si>
  <si>
    <t>1. 01.01.18-31.12.20 гг., 2.С даты заключения по дату исполнения обязат-в</t>
  </si>
  <si>
    <t xml:space="preserve"> организация профессионального образования и дополнительного профессионального образования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муниципальных служащих и работников муниципальных учреждений, организация подготовки кадров для муниципальной службы в порядке, предусмотренном законодательством Российской Федерации об образовании и законодательством Российской Федерации о муниципальной службе;</t>
  </si>
  <si>
    <t xml:space="preserve">1. №131-ФЗ от 06.10.03 г.,2. Устав муниципального образования Крымский район, утв.решением сессии №175 от 26.04.2017 г. </t>
  </si>
  <si>
    <t>1.ст.17 п.1 п/п.8.1., 2.Гл.2, ст.10, п.1, п.п.10</t>
  </si>
  <si>
    <t xml:space="preserve">1.01.01.09 г.-не ограничен, 2.24.05.2017 г.-не ограничен </t>
  </si>
  <si>
    <t xml:space="preserve"> 1. МП "Развитие здравоохранения", утв. пост.администрации №793 от 05.09.2016г. 2. согл.№5 от 24.01.18 г.(МБ)</t>
  </si>
  <si>
    <t>1. 01.01.17 г. - 31.12.19 г., 2. 24.01.18 г.-31.12.18 г.</t>
  </si>
  <si>
    <t>01502S1630</t>
  </si>
  <si>
    <t>612</t>
  </si>
  <si>
    <t>здрав</t>
  </si>
  <si>
    <t>1.согл.№39 от 08.08.18 г. (КБ), 2.согл.№5 от 24.01.18 г.</t>
  </si>
  <si>
    <t>1.08.08.18 г.-31.12.18 г., 2. 24.01.18г.-31.12.18 г.</t>
  </si>
  <si>
    <t>0150261630</t>
  </si>
  <si>
    <t>Профессиональная подготовка, переподготовка и повышение квалификации муниципальных служащих</t>
  </si>
  <si>
    <t>создание условий для оказания медицинской помощи населению на территории муниципального района (за исключением территорий поселений, включенных в утвержденный Правительством Российской Федерации перечень территорий, население которых обеспечивается медицинской помощью в медицинских организациях, подведомственных федеральному органу исполнительной власти, осуществляющему функции по медико-санитарному обеспечению населения отдельных территорий) в соответствии с территориальной программой государственных гарантий бесплатного оказания гражданам медицинской помощи;</t>
  </si>
  <si>
    <t>1. МП "Развитие здравоохранения", утв. пост.администрации №793 от 05.09.2016г. 2. Согл.№ 10 от 21.12.18 г.</t>
  </si>
  <si>
    <t>1. 01.01.17 г. - 31.12.19 г., 2.21.12.18-31.12.18</t>
  </si>
  <si>
    <t>0110111340</t>
  </si>
  <si>
    <t>Подпрограмма "Обеспечение жильем молодых семей"</t>
  </si>
  <si>
    <t>1.Устав МО Крымский район №175 от 26.04.2017г.,2. МП "Комплексное и устойчивое развитие Крымского района в сфере строительства, архитектуры и дорожного хозяйства", утв. пост.№836 от 15.09.2016 г.</t>
  </si>
  <si>
    <t>1.гл.3, ст.11, п.8</t>
  </si>
  <si>
    <t>1.24.05.17 г.- не ограничен; 2. 01.01.2017 г.-31.12.2019 г.</t>
  </si>
  <si>
    <t>10</t>
  </si>
  <si>
    <t>Предоставление социальных выплат молодым семьям на улучшение жилищных условий</t>
  </si>
  <si>
    <t>пост.адм. №1272 от 07.08.18 г., пост.№1167 от 24.07.18 г.</t>
  </si>
  <si>
    <t>2018 г.</t>
  </si>
  <si>
    <t>0610104970</t>
  </si>
  <si>
    <t>322</t>
  </si>
  <si>
    <t>1.Реш.сес.№240 от 20.12.17 г. (софинансирование из МБ), 2.пост.адм. №1272 от 07.08.18 г.</t>
  </si>
  <si>
    <t>1.01.01.18 г.-31.12.18 г., 2.07.08.18 г.- не ограничен</t>
  </si>
  <si>
    <t>06101L4970</t>
  </si>
  <si>
    <t>1.Согл.№03625000-1-2018-003 от 25.06.18 г. (КБ),2.пост.адм. №1272 от 07.08.18 г.</t>
  </si>
  <si>
    <t>1.25.06.18 г.-31.12.18 г., 2.07.08.18 г.- не ограничен</t>
  </si>
  <si>
    <t>мероприятия по пожарной безопасности</t>
  </si>
  <si>
    <t>1.Устав МО Крымский район №175 от 26.04.2017г., 2. МП "Обеспечение безопасности населения", утв.пост адм.№853 от 19.09.16 г.,3. МК №693041 от 14.06.17 г.</t>
  </si>
  <si>
    <t>1.24.05.2017 г.-не ограничен;2.01.01.17 г.-31.12.19 г.;3.14.06.17 г.-31.12.17 г.</t>
  </si>
  <si>
    <t>14</t>
  </si>
  <si>
    <t>0920110280</t>
  </si>
  <si>
    <t>осуществление мер по противодействию коррупции в границах муниципального района</t>
  </si>
  <si>
    <t>1.№131-ФЗ от 06.10.03 г., 2.Устав МО Крымский район №175 от 26.04.2017г., 3.дог.№АГ 2905/08/150 от 24.08.18 г.</t>
  </si>
  <si>
    <t>1.ст.15 п.1 п/п 33, 2.гл.2 ст.8.п.1 п/п36</t>
  </si>
  <si>
    <t>1.01.01.09 г.-не ограничен, 2. 24.05.2017 г.-не ограничен ,3 24.08.18г.-31.12.18 г.</t>
  </si>
  <si>
    <t>2610109160</t>
  </si>
  <si>
    <t>организация и осуществление мероприятий по территориальной обороне и гражданской обороне, защите населения и территории поселения от чрезвычайных ситуаций природного и техногенного характера;</t>
  </si>
  <si>
    <t>1.№131-ФЗ от 06.10.03 г. 2. Устав МО Крымский район №175 от 26.04.2017г.; 3.Пост.адм.МО Крымский район от 19.09.16 г. №853 "Об утверждении мун.пр.Крымского района "Обеспечение безопасности населения", 4. Устав МКУ УЧСГЗ МО Крымский район, утв.пост.адм.№2333 от 16.08.11 г.</t>
  </si>
  <si>
    <t>1.ст.15 п.1 п/п 21, 2. ст.8 п.3 п/п5</t>
  </si>
  <si>
    <t>1.01.01.09 г.- не ограничен, 2.24.05.2017-не ограничен; 3. 01.01.17 г.-31.12.19 г.; 4.16.08.11 г.-не ограничен</t>
  </si>
  <si>
    <t>устав проверить ?</t>
  </si>
  <si>
    <t xml:space="preserve">1.Пост.адм.МО Крымский район от 19.09.16 г. №853 "Об утверждении мун.пр.Крымского района "Обеспечение безопасности населения" на 2017-2019 года, 2. МК №013-18 от 01.11.18 г., №12-12 от 12.12.18г., №ф.2018.446727 от 18.09.18г. </t>
  </si>
  <si>
    <t>1.01.01.17-31.12.19 гг., 2. с даты заключения - 31.12.18 г.</t>
  </si>
  <si>
    <t>0960110720</t>
  </si>
  <si>
    <t>1.Пост.адм.МО Крымский район от 19.09.16 г. №853 "Об утверждении мун.пр.Крымского района "Обеспечение безопасности населения" на 2017-2019 года ; 2.дог.№009-17 от 15.11.17 г., №010-17 от 13.11.17 г., №1-ПБ от 19.01.18 г., №2-ПБ от 12.02.18 г., №3-ПБ от 01.03.18 г., №9 от 09.06.18 г., №0318300400518000017-0165880-01 от 20.12.18г.,  №0318300400518000018-0165880-02 от 20.12.18г. и пр.</t>
  </si>
  <si>
    <t>1.01.01.17 г.-31.12.19 г.; 2. с даты заключения по 31.12.18 г.</t>
  </si>
  <si>
    <t>0930010080</t>
  </si>
  <si>
    <t xml:space="preserve">1.Пост.адм.МО Крымский район от 19.09.16 г. №853 "Об утверждении мун.пр.Крымского района "Обеспечение безопасности населения" на 2017-2019гг, 2.оплата гос.пошлины за регистр.трансп.ср-в  </t>
  </si>
  <si>
    <t>1.Пост.адм.МО Крымский район от 19.09.16 г. №853 "Об утверждении мун.пр.Крымского района "Обеспечение безопасности населения" на 2017-2019 года; 2.Устав МКУ УЧСГЗ МО Крымский район, утв.пост.адм.№2333 от 16.08.11 г.</t>
  </si>
  <si>
    <t>1.01.01.17 г.-31.12.19 г.; 2.16.08.11 г.-не ограничен</t>
  </si>
  <si>
    <t>0960100590</t>
  </si>
  <si>
    <t>Пост. главы МО Крымский район от 22.06.2018г.№946,оплата труда</t>
  </si>
  <si>
    <t>01.06.18 г.- не ограничен</t>
  </si>
  <si>
    <t>1.Приказы руководителя, 2.Указ  Президента РФ №1110 от 30.05.94 г. (с учетом изменеий)</t>
  </si>
  <si>
    <t>1.01.01.18 г.-31.12.18 г., 2. с даты опубликования- бессрочно</t>
  </si>
  <si>
    <t>Дог.№48/07 от 15.01.18г., №48/07-I от 09.01.18г., 48/07-Б2 от 09.01.18г., ТУС-65/2018 от 29.12.17 г., №298 от 15.01.18 г. и пр.(услуги связи), №57 от 18.01.18г., №181 от 10.01.18 г., №116 от 15.01.18 г. и пр.(коммунал.услуги), №16 от 09.01.17г., №09/01 от 09.01.18г., №23 от 25.01.18г., №729-ЭТО от 01.02.18 г., №19-12-03/К от 19.12.18 г. и пр.(содерж.имущ-ва), №676-ро ОТ 01.02.18Г., №18-16 ОТ 06.07.18Г., №15Ю/18-7 ОТ 23.07.18Г., №15410214/18 ОТ 06.11.18г. и пр.(прочие работы, услуги), МК№0318300400518000006-0165880-02 от 02.06.18 г., BSL00000039 от 06.02.18 г., В-00322188 от 21.09.18 г.(приоб.осн.ср-в), BSL00000008 от 09.01.18 г., №БАК17/33 от 29.12.17г., №4 от 24.01.18г., BSL00000039 от 06.02.18г., БАК18/36 от 01.03.18г., №005-18 от 29.03.18 г., №116 от 26.04.18 г., №27-04 от 27.04.18г., №29-06 от 29.06.18г., №17-08 от 17.08.18 г. и пр.(приоб.матер.)</t>
  </si>
  <si>
    <t xml:space="preserve">1.ФЗ -146 от 31.07.98 г. (налоговый кодекс), 2.ФЗ -7 "Об охране окружающей среды" от 10.01.02 г., 3.Реш.№9325 от 28.09.17 г. </t>
  </si>
  <si>
    <t>д.№10/07 от 10.07.2017г.(приобретение СГУ)</t>
  </si>
  <si>
    <t>10.07.17 г.-31.12.17 г.</t>
  </si>
  <si>
    <t>0910110540</t>
  </si>
  <si>
    <t>Дог.№08/03от28.03.2018г., дог.№б/н от 18.06.2018г.</t>
  </si>
  <si>
    <t>0910310550</t>
  </si>
  <si>
    <t xml:space="preserve"> создание, содержание и организация деятельности аварийно-спасательных служб и (или) аварийно-спасательных формирований на территории поселения;</t>
  </si>
  <si>
    <t>1.№131-ФЗ от 06.10.06 г., 2.№3039-КЗ от 05.11.04 г., 3.Устав МО Крымский район №175 от 26.04.2017г.</t>
  </si>
  <si>
    <t>1.ст15, п.1п/п.21; 3. ст.8 п.3 п/п6</t>
  </si>
  <si>
    <t>1.01.01.09 г.- не ограничен; 2.01.01.15 г.- не ограничен; 3. 24.05.17 г.- не ограничен</t>
  </si>
  <si>
    <t>0910200590</t>
  </si>
  <si>
    <t>Приказы руководителя</t>
  </si>
  <si>
    <t>Услуги связи(дог.№48/07от 08.12.17г., №48/07 от 15.01.18 г., №8970113008614469826-2 от 27.04.15 г., №48/07-Б2 от 09.01.18 г.и прочие); ком.услуги(Э/энергия-Дог.№1186от10.01.18г.;Отопление-Дог.№116от15.01.18г.;водоснабжение, водоотведение-дог.№57от18.01.18г.); услуги по содержанию имущества- дог.№14 от 29.12.2017г., №31 от 14.02.18г., №12/2018 от 19.04.18г., №1/2018 от 04.07.18г., №4/2018 от 04.07.18г.и пр.;увеличение стоимости основных средств дог.№04-12 от 04.12.17 г., №16/11 от 16.11.17 г., №5-03 от 05.02.18 г., увеличение стоимости материальных запасов-дог.№ БАК 17/33 от 29.12.17 г., №10/11 от 10.11.17 г., №06-02 от 06.02.18 г., БАК 18/36 от 01.03.18 г., №7-03 от 27.03.18 г., №265 от 26.03.18 г., №1-04 от 02.04.18 г., №3-04 от 03.04.18 г., №005-18 от 29.03.18 г., №БАК 07 от 29.06.18 г. и пр. и прочие договоры</t>
  </si>
  <si>
    <t xml:space="preserve">1.ФЗ -146 от 31.07.98 г. (налоговый кодекс), 2.ФЗ -7 "Об охране окружающей среды" от 10.01.02 г., 3.Спр.033РО1170018794 от 20.04.17 г., треб.№17 от 12.05.17 г., акт сверки от 01.09.17 г.  </t>
  </si>
  <si>
    <t>0910211440</t>
  </si>
  <si>
    <t>3.02.00.0.003</t>
  </si>
  <si>
    <t xml:space="preserve">создание муниципальных предприятий и учреждений, осуществление финансового обеспечения деятельности муниципальных казенных учреждений и финансового обеспечения выполнения муниципального задания бюджетными и автономными муниципальными учреждениями, а также осуществление закупок товаров, работ, услуг для обеспечения муниципальных нужд; </t>
  </si>
  <si>
    <t>1.№131-ФЗ от 06.10.06 г., 2.Устав МО Крымский район №175 от 26.04.2017г., 3. Решение Совета №271 от 21.03.18 г., 4. Решение сессии №319 от 03.08.18 г.</t>
  </si>
  <si>
    <t xml:space="preserve">1. ст.17 п.1 п/п3, 2.гл.2 ст.10 п.1 п/п. </t>
  </si>
  <si>
    <t>1.01.01.09 г.- не ограничен; 2.05.11.04 г.- не ограничен; 3. 21.03.18 г.- не ограничен, 4.03.08.19г.-не ограничен</t>
  </si>
  <si>
    <t>5200011480</t>
  </si>
  <si>
    <t>452</t>
  </si>
  <si>
    <t>Расходные обязательства, возникшие  в результате принятия нормативных правовых актов  муниципального района, заключения договоров (соглашений)   в рамках реализации  органами местного самоуправления муниципального района  прав  на решение вопросов, не отнесенных к вопросам местного значения муниципального района (3.03.00.0.000)</t>
  </si>
  <si>
    <t>по перечню, предусмотренному Федеральным законом от 06.10.2003 № 131-ФЗ "Об общих принципах организации местного самоуправления в Российской Федерации"</t>
  </si>
  <si>
    <t>осуществление расходов на дополнительные меры социальной поддержки и социальной помощи для отдельных категорий граждан</t>
  </si>
  <si>
    <t>1.131-ФЗ от 06.10.03 г., 2.Устав муниципального образования Крымский район, утв.решением сессии №175 от 26.04.2017 г.</t>
  </si>
  <si>
    <t xml:space="preserve">1. Ст.20 п 5, 2.гл. 3 ст.11 п.8 </t>
  </si>
  <si>
    <t xml:space="preserve">1.01.01.09 г.-не ограничен, 2. 24.05.2017 г.-не ограничен </t>
  </si>
  <si>
    <t>МП МО Крымский район "Социальная поддержка граждан", утв. пост. Администрации МО Крымский район №846 от 19.09.16 г.</t>
  </si>
  <si>
    <t>01.01.17г.-31.12.19 г.</t>
  </si>
  <si>
    <t>00</t>
  </si>
  <si>
    <t xml:space="preserve">1. Решение Совета МО  Крымский район №186 от 31.05.17 г., 2. Распоряжения администрации МО Крымский район </t>
  </si>
  <si>
    <t>1.01.01.17 г.- не ограничен, 2. в течение 2018 г.</t>
  </si>
  <si>
    <t>0310040010</t>
  </si>
  <si>
    <t>313</t>
  </si>
  <si>
    <t>Протокол МВК по оказанию адресной соц.попощи гражданам МО Крымский район</t>
  </si>
  <si>
    <t>В течение 2018 г.</t>
  </si>
  <si>
    <t>0310010170</t>
  </si>
  <si>
    <t>321</t>
  </si>
  <si>
    <t>Расходные обязательства, возникшие  в  результате делегированных полномочий за счет субвенций, переданных муниципальному районув рамках межбюджетных отношений на цели, утвержденные в краевом бюджете и межбюджетных трансферов, передаваемых бюджетам муниципальных районов из бюджетов поселений на осуществление части полномочий по решению вопросов местного значения в соответствии с заключенными соглашениями</t>
  </si>
  <si>
    <t xml:space="preserve">за счет субвенций, предоставленных  из федерального бюджета </t>
  </si>
  <si>
    <t xml:space="preserve">составление (изменение, дополнение) списков кандидатов в присяжные заседатели федеральных судов общей юрисдикции в Российской Федерации </t>
  </si>
  <si>
    <t>1. №113-ФЗ от 20.08.04 г., 2.МК № 0818600004018000006-0061101-01от 31.01.18 г.</t>
  </si>
  <si>
    <t>1.01.01.09 г.- не ограничен, 2.31.01.18-31.12.18</t>
  </si>
  <si>
    <t>5140051200</t>
  </si>
  <si>
    <t>Обеспечение жилыми помешениями и предоставление жилых помещений детям-сиротам и детям, оставшимся без попечения родителей, лицам из их числа по договорам найма специализированных жилых помещений</t>
  </si>
  <si>
    <t>1.№805-КЗ от 15.12.04  г., 2.Устав МО Крымский район №175 от 26.04.2017г. , 3. МП МО Крымский район "Дети Крымского района" на 2017-2019 годы пост.№844 от 19.09.16 г.</t>
  </si>
  <si>
    <t>1.ст.1, 2.гл.3, ст.11, п.1,2</t>
  </si>
  <si>
    <t>1.с даты обнародования - не ограничен, 2.с 24.05.2017г.- не ограничен; 3.с 01.01.2017г по 31.12.2019г.</t>
  </si>
  <si>
    <t>0510162730</t>
  </si>
  <si>
    <t>412</t>
  </si>
  <si>
    <t>1.Согл.№371 от 25.01.18 г., 2.МК№0818600004018000207-0061101-01, 0818600004018000208-0061101-01,0818600004018000209-0061101-01,0818600004018000210-0061101-01,   0818600004018000211-0061101-01, 0818600004018000212-0061101-01,0818600004018000213-0061101-01,  0818600004018000214-0061101-01, 0818600004018000215-0061101-01 от 12.11.18г.,   0818600004018000234-0061101-01 от 07.12.18г., 0818600004018000235-0061101-01 от 07.12.18г., 0818600004018000238-0061101-01 от 07.12.18г., 0818600004018000239-0061101-01 от 07.12.18г., 0818600004018000241-0061101-01 от 07.12.18г., 0818600004018000242-0061101-01 от 07.12.18г., 0818600004018000236-0061101-01 от 13.12.18г., 0818600004018000237-0061101-01 от 13.12.18г., 0818600004018000240-0061101-01 от 13.12.18г.</t>
  </si>
  <si>
    <t>1. 01.01.18 г.-31.12.18 г.</t>
  </si>
  <si>
    <t>1.Согл.№371 от 25.01.18 г.</t>
  </si>
  <si>
    <t xml:space="preserve">за счет субвенций, предоставленных  из бюджета субъекта Росийской Федерации </t>
  </si>
  <si>
    <t>поддержка сельскохозяйственного производства в Краснодарском крае</t>
  </si>
  <si>
    <t>1. 976- КЗ от 26.12.05 г., 2.Устав МО Крымский район № 175 от 26.04.2017г.; 3.Соглашение о предоставлении субвенций на осущ. отдел.гос. полномочий по поддержке с/хоз. производства в агропромышл.комплексе КК №29/18 от 19.01.2018г.</t>
  </si>
  <si>
    <t>2.гл.3, ст.11, п.1,2,8</t>
  </si>
  <si>
    <t>1. со дня официального опубликов.-не ограничен, 2. с 24.05.17г.- не ограничен; 3. с 01.01.2018г. по 31.12.2018г.</t>
  </si>
  <si>
    <t>Решение Совета МО Крымский район №240 от 20.12.17 г.</t>
  </si>
  <si>
    <t xml:space="preserve"> п.1</t>
  </si>
  <si>
    <t xml:space="preserve"> с 01.01.18г.- 31.12.18 г.</t>
  </si>
  <si>
    <t>5120060910</t>
  </si>
  <si>
    <t>Распоряжение руководителя, авансовый отчет</t>
  </si>
  <si>
    <t>Дог.№76 от 14.12.17 г., №З/6-2018-43 от 14.02.18 г., №76 от 22.06.18г., №180-18/2087/кк-18 от 19.10.18г., №0818600004018000248-0061101-01 от 11.12.18г., №848271 от 18.12.17 г., дог.№257 от 13.12.18 г.</t>
  </si>
  <si>
    <t>Осуществление выплат единовременного пособия детям-сиротам и детям, оставшимся без попечения родителей, и лицам из их числа на государственную регистрацию права собственности (права пожизненного наследуемого владения), в том числе на оплату услуг, необходимых для ее осуществления, за исключением жилых помещений, приобретенных за счет средств краевого бюджета</t>
  </si>
  <si>
    <t>1. Закон КК №805-КЗ от 15.12.04 г., 2.Согл.№455 от 23.01.18 г., 3.пост. адм. МО Крымский район №1271 от 07.08.18 г.</t>
  </si>
  <si>
    <t>2.01.01.2018г. по 31.12.2018г., 3.07.08.18г. - 31.12.18 г.</t>
  </si>
  <si>
    <t>0510160580</t>
  </si>
  <si>
    <t>предупреждения и ликвидация болезней животных, их лечению, отлову и содержанию безнадзорных животных, защите населения от болезней, общих для человека и животных, в части регулирования численности безнадзорных животных на территории МО</t>
  </si>
  <si>
    <t>1.Закон КК от 27.09.2012 г. №2584-КЗ</t>
  </si>
  <si>
    <t>1.С даты опубликования-не ограничен</t>
  </si>
  <si>
    <t>1. Согл.№26 от 12.04.18 г., 2.МК №241 от 19.10.18 г.</t>
  </si>
  <si>
    <t>1. с 12.04.18 г. - 31.12.18 г., 2.19.10.18г.-31.12.18 г.</t>
  </si>
  <si>
    <t>2410161650</t>
  </si>
  <si>
    <t>2410160370</t>
  </si>
  <si>
    <t>создание и организация деятельности комиссий по делам несовершеннолетних и защите их прав</t>
  </si>
  <si>
    <t>1.№1132-КЗ от 13.11.06 г., 2.Устав МО Крымский район №175 от 26.04.2017г.,  3.согл.№ 111 от 15.01.2018г.</t>
  </si>
  <si>
    <t xml:space="preserve">2.гл.3 ст.11 п.1, 2, 8 </t>
  </si>
  <si>
    <t>1.с даты опубликования - не ограничен, 2. с 24.05.17г.-не ограничен, 3. с 15.01.18г. по 31.12.18г.</t>
  </si>
  <si>
    <t>5120060890</t>
  </si>
  <si>
    <t>1.Распоряжение руководителя (команд.расходы), 2. Указ  Президента РФ №1110 от 30.05.94 г. (с учетом изменений)</t>
  </si>
  <si>
    <t>дог. №76 от 14.12.17 г., №76 от 22.06.18 г., №0818600004018000056-0061101-01 от 14.05.18 г., №848271 от 18.12.17 г. , №075-18 от 27.06.18 г., №257 от 13.12.18г. и пр.</t>
  </si>
  <si>
    <t xml:space="preserve">организация и осуществлению деятельности по опеке и попечительству в отношении несовершеннолетних </t>
  </si>
  <si>
    <t>1.№1372 -КЗ от 29.12.07 г., 2.Устав МО Крымский район №175 от 26.04.17г., 3.согл.№67 от 15.01.2018г.</t>
  </si>
  <si>
    <t>1.ст.1, 2.гл.3 ст.11 п.1,2, 8</t>
  </si>
  <si>
    <t>1.с даты опубликования -не ограничен, 2.с 24.05.2017г.-не ограничен; 3.с 01.01.18 г. до 31.12.18г.</t>
  </si>
  <si>
    <t>5120060880</t>
  </si>
  <si>
    <t>Дог.№76 от 14.12.17 г., №З/6-2018-43 от 14.02.18 г., № 031830049917000155-0061101-03 от 11.12.17 г., № 68 от 01.12.17 г., №0818600004018000040-0061101-03 от 14.05.18 г., №76 от 22.06.18 г., №0818600004018000071-0061101-01 от 07.06.18г., ИТК2018-36800/В от 10.10.18г.  и пр.</t>
  </si>
  <si>
    <t xml:space="preserve">выявление обстоятельств, свидетельствующих о необходимости оказания детям-сиротам и детям, оставшимся без попечения родителей, содействия в преодолении трудной жизненной ситуации, и осуществлению контроля за использованием детьми-сиротами и детьми, оставшимися без попечения родителей, лицами из числа детей-сирот и детей, оставшихся без попечения родителей, предоставленных им жилых помещений специализированного жилищного фонда </t>
  </si>
  <si>
    <t>1. №805-КЗ от 15.12.04 г., 2.Устав МО Крымский район №175 от 26.04.2017г.,  3.согл.№155 от 15.01.2018г.</t>
  </si>
  <si>
    <t>1.ст.1, 2.гл.3 ст.11, п.1,2</t>
  </si>
  <si>
    <t>1.с даты опубликования - не ограничен, 2.с 24.05.2017г.-не ограничен; 3.с 01.01.2018 г. до 31.12.2018г.</t>
  </si>
  <si>
    <t>5120062340</t>
  </si>
  <si>
    <t>1.Дог.№76 от 14.12.17 г., №З/6-2018-43 от 14.02.18 г., №0318300049917000155-0061101-03 от 11.12.17 г., №68 от 01.12.17 г., №848271 от 18.12.17 г., №76 от 22.06.18г., №0818600004018000071-0061101-01 от 07.06.18г., №075-18 от 27.06.18г., №268 от 19.12.18г.,№0818600004018000248-0061101-01 от 11.12.18г., №268 от 19.12.18 г. и пр.</t>
  </si>
  <si>
    <t>01.01.18 г.-31.12.18 г.</t>
  </si>
  <si>
    <t>Формирование и утверждение списков граждан, пострадавших в  результате ЧС</t>
  </si>
  <si>
    <t>1.№2541 -КЗ от 12.07.12 г.,2.Устав МО Крымский район №175 от 26.04.17г.</t>
  </si>
  <si>
    <t>2.гл.3 ст.11 п.1,2</t>
  </si>
  <si>
    <t>1.с даты обнародования - 31.12.16 г., 2.с 24.05.2017г.-не ограничен</t>
  </si>
  <si>
    <t>5120060070</t>
  </si>
  <si>
    <t>Формирование и утверждение списков граждан Российской Федерации, пострадавших в результате чрезвычайных ситуаций регионального и межмуниципального характера</t>
  </si>
  <si>
    <t>5120062600</t>
  </si>
  <si>
    <t>Осуществлениеотдельных го.полн.по осущ.регионального гос.жилищного  надзора и лицензион.контроля</t>
  </si>
  <si>
    <t>1.№3700-КЗ "О наделении органов местного самоупр-я в Краснодарском крае отдельными гос.полномочиями Краснодарского края по осущ.-ю оегион.гос.жил.надзора и лицензионного контроля" от 06.12.17 г., 2.Устав МО Крымский район №175 от 26.04.17г., 3.Согл.№8 от 02.03.18 г.</t>
  </si>
  <si>
    <t>1.01.01.18 г.-не ограничен; 2. 24.05.17 г.-не ограничен; 3. 02.03.18 г.-31.12.18 г.</t>
  </si>
  <si>
    <t>5120060220</t>
  </si>
  <si>
    <t>Дог.№180-18-2087/кк-18 от 19.10.18г., №0818600004018000103-0061101-01 от 13.08.18г., №0818600004018000248-0061101-01 от 11.12.18г., №0848271 от 18.12.17 г., №171 от 11.09.18г., №257 от 13.12.18г. И пр.дог.</t>
  </si>
  <si>
    <t>1.№805-КЗ от 15.12.04  г., 2.Устав МО Крымский район №175 от 26.04.2017г.</t>
  </si>
  <si>
    <t>1.с даты обнародования - не ограничен, 2.с 24.05.2017г.- не ограничен</t>
  </si>
  <si>
    <t>Дог.№140 от 01.12.14 г., б/н от 05.11.14 г.</t>
  </si>
  <si>
    <t>с даты заключения -не ограничен</t>
  </si>
  <si>
    <t>0610010350</t>
  </si>
  <si>
    <t>№204, 205 от 18.12.17 г.</t>
  </si>
  <si>
    <t>с даты заключения по 31.12.17 г.</t>
  </si>
  <si>
    <t>0610010360</t>
  </si>
  <si>
    <t>Осуществление выплат единовременного  пособия на ремонт жилых помещений, принадлежащих детям-сиротам и детям, оставшимся без попечения родителей, и лицам из их числа на праве собственности, по окончании пребывания в образовательных и иных учреждениях,  в том числе в учреждениях социального обслуживания населения,  приемных семьях, семьях опекунов (попечителей), а также по окончании службы в Вооруженных силах Российской Федерации или по возвращении из учреждений, исполняющих наказание в виде лишения свободы, при их возвращении в указанные жилые помещения</t>
  </si>
  <si>
    <t>1.№805-КЗ от 15.12.14 г., 2.Устав МО Крымский район №175 от 26.04.2017г.</t>
  </si>
  <si>
    <t>1.ст.1, 2.гл.3, ст.11, п.8</t>
  </si>
  <si>
    <t>1.с даты обнародования-бессрочно, 2.24.05.17 г.-не ограничен</t>
  </si>
  <si>
    <t>0510161020</t>
  </si>
  <si>
    <t>1.Согл.№483 от 23.01.18 г., 2.Пост.адм.№1956 от 13.11.18 г.</t>
  </si>
  <si>
    <t xml:space="preserve">ведение учета граждан отдельных категорий в качестве нуждающихся в жилых помещениях </t>
  </si>
  <si>
    <t>1.№1535-КЗ от 21.07.08 г., 2.Устав МО Крымский район № 175 от 26.04.2017г.; 3.согл.№111 от 15.01.18 г.</t>
  </si>
  <si>
    <t>1.ст.1, 2.гл.3 ст.11 п.1; п.2</t>
  </si>
  <si>
    <t>1.с даты опубликования - не ограничен, 2.с 24.05.2017г.- не ограничен; 3. с 01.01.2017г. по 31.12.2017г.</t>
  </si>
  <si>
    <t>5120060870</t>
  </si>
  <si>
    <t>1.Дог. №76 от 14.12.17 г. , №З/6-2018-43 от 14.02.18 г., №76 от 22.06.18 г., №180-18/2087/кк-18 от 19.10.18 г.,№0818600004018000248-0061101-01 от 11.12.18 г., №0818600004018000257-0061101-01 от 24.12.18 г., №848271 от 18.12.17 г., №171 от 11.09.18 г., №257 от 13.12.18 г. и пр.2.распоряжение рук-ля, авансовый отчет</t>
  </si>
  <si>
    <t>1.с даты заключения по 31.12.18г., 2. 2018г.</t>
  </si>
  <si>
    <t xml:space="preserve">поддержка сельскохозяйственного производства в Краснодарском крае в виде предоставления финансовой государственной поддержки развития </t>
  </si>
  <si>
    <t>Закон КК от 26.12.2005 г.№976-КЗ</t>
  </si>
  <si>
    <t>2410160090</t>
  </si>
  <si>
    <t>811</t>
  </si>
  <si>
    <t>1.Устав МО Крымский район № 175 от 26.04.17г.; 2.согл.о предоставлении субвенций на осуществление государственных полномочий по поддержке сельскохозяйственного производства в агропромышленном комплексе КК № 13/18 от 19.01.2018г., 3. Пост.№676 от 23.05.18г., №777 от 29.05.18г., №870 от 06.06.18 г., №884 от 09.06.18 г., №2140 от 07.12.18 г.</t>
  </si>
  <si>
    <t>1.гл.2, ст.8, п.23</t>
  </si>
  <si>
    <t xml:space="preserve">1. с 24.05.17 г.-не ограничен, 2. с 01.01.17-31.12.17 гг., 3. 2018 г. </t>
  </si>
  <si>
    <t xml:space="preserve">организация оздоровления и отдыха детей </t>
  </si>
  <si>
    <t xml:space="preserve">1.Устав МО Крымский район №175 от 26.04.17г., 2.согл.№23 от 15.01.18 г. </t>
  </si>
  <si>
    <t>1.гл.3 ст.11 п.1,2,8</t>
  </si>
  <si>
    <t>1.с 24.05.2017г.-не ограничен; 2. с 01.01.2018г.по 31.12.2018г.</t>
  </si>
  <si>
    <t>5120060900</t>
  </si>
  <si>
    <t>Дог.№76 от 14.12.17 г., №0318300049917000155-0061101-03 от 11.12.17 г., №68 от 01.12.17г., №76 от 22.06.18г., №848271 от 18.12.17 г., №270 от 18.12.18г., №269 от 19.12.18 г.и пр.</t>
  </si>
  <si>
    <t>01.01.2018-31.12.2018</t>
  </si>
  <si>
    <t>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финансового обеспечения образовательной деятельности (нормативами подушевого финансирования расходов)</t>
  </si>
  <si>
    <t>1.Мун.прогр. "Управление муниципальными финансами муниципального образования Крымский район", утв.пост.№2155 от 12.12.17 г., 2.Устав МКУ ЦБ, утв.пост.администрации МО Крымский район №2125 от 07.12.17 г., 3.согл.№23/1 от 09.01.2018г.</t>
  </si>
  <si>
    <t>1.01.01.18 г.-31.12.20 г., 2.13.12.17 г.- не ограничен; 3. 09.01.18 г.-31.12.18 г.</t>
  </si>
  <si>
    <t xml:space="preserve">дог.№0818600004018000012-0959081-01 от 12.03.18 г.(администрирование по расходам на выполнение гос.полн.(компенсации части род.платы за присмотр и уход) </t>
  </si>
  <si>
    <t>12.03.18-31.12.18</t>
  </si>
  <si>
    <t>2800360710</t>
  </si>
  <si>
    <t>Дог.№112 от 01.06.18 г., №30 от 15.11.18 г., №106 от 15.11.18 г..администрирование по расходам на выполнение гос.полн.(оплата жил.помещений, отопления и освещения пед.раб. а сельских нас.пунктах)</t>
  </si>
  <si>
    <t>2800360820</t>
  </si>
  <si>
    <t>МК №0818600004018000012-0959081-01 от 12.03.18 г., администрирование по расходам на выполнение гос.полн.(обеспечение льготным питанием учащихся из многодетных семей)</t>
  </si>
  <si>
    <t>12.03.18 г.-31.03.18г.</t>
  </si>
  <si>
    <t>2800362370</t>
  </si>
  <si>
    <t>1.Мун.прогр. "Управление муниципальными финансами муниципального образования Крымский район", утв.пост.№2155 от 12.12.17 г., 2.Устав МКУ ЦБ, утв.пост.администрации МО Крымский район №2125 от 07.12.17 г., 3.Согл. №23/3 от 09.01.18 г.</t>
  </si>
  <si>
    <t>2800360860</t>
  </si>
  <si>
    <t>1.Положение об оплате труда работников муниципальных учреждений МО Крымский район, утв.постановлением адм. МО Крымский район от 21.12.17 г.№2249, 2.Устав МКУ ЦБ , 3. Пост.администрации МО Крымский район от 22.06.18 г.№946 "Положение об оплате труда работников мун.учреждений МО Крымский район"</t>
  </si>
  <si>
    <t>1.01.01.18 г.- не ограничен, 2. 07.12.17 г.-не ограничен; 3. 09.01.18 г.-31.12.18 г.</t>
  </si>
  <si>
    <t>№0818600004018000012-0959081-01 от 12.03.18 г., №110 от 15.01.18 г., №22 от 03.09.18 г., Ф.2018.427004 от 11.09.18 г., №4018/136 от 07.09.18 г. и пр.</t>
  </si>
  <si>
    <t>строительство и реконструкция объектов здравоохранения, необходимых для организации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в Краснодарском крае</t>
  </si>
  <si>
    <t>1.№805 КЗ от 15.12.04 г., 2. Устав МО Крымский район № 175 от 26.04.2017г., 3.Согл.№23 от 15.01.18 г.</t>
  </si>
  <si>
    <t>1. ст.1, 2.Гл.5 ст.41.п.7</t>
  </si>
  <si>
    <t>1. с даты обнародования- не ограничен, 2. 24.05.17 г.- не ограничен, 3. 01.01.18 г.-31.12.18 г.</t>
  </si>
  <si>
    <t>Согл.№6 от 24.01.18 г.</t>
  </si>
  <si>
    <t>24.01.18 г.-31.12.18 г.</t>
  </si>
  <si>
    <t>0110160960</t>
  </si>
  <si>
    <t>464</t>
  </si>
  <si>
    <t>01101S0960</t>
  </si>
  <si>
    <t>Предоставление компенсационных выплат на возмещение расходов по оплате жилья, отопления и освещения отдельным категориям граждан, работающим и проживающим в сельских населенных пунктах или поселках городского типа</t>
  </si>
  <si>
    <t>1.Устав МО Крымский район №175 от 26.04.17 г.2.  МП "Развитие здравоохранения", утв.пост. админ. МО Крымский район №793от 05.09.16 г.3.Согл.№5 от 24.01.18 г.</t>
  </si>
  <si>
    <t xml:space="preserve">1.с 24.05.17г.- не ограничен, 2.01.01.17 г.- 31.12.19 г.; 3.24.01.18 г.- 31.12.18 г. </t>
  </si>
  <si>
    <t>0150111390</t>
  </si>
  <si>
    <t>предоставление дополнительной денежной компенсации на усиленное питание доноров крови и (или) ее компонентов</t>
  </si>
  <si>
    <t>1.Закон КК "О дополнительных льготах донорам крови" №476-КЗ от 26.10.11 г., 2.Устав МО Крымский район №175 от 26.04.17 г.,  3.согл. "О предоставлении средств краевого бюджета в форме сувенций" №23 от 15.01.18 г.</t>
  </si>
  <si>
    <t>2. глава 2, ст.9, п.1,пп.9.</t>
  </si>
  <si>
    <t>1.26.10.11 г.-не ограничен, 2.24.05.17 г.-не ограничен, 3.01.01.18 г.-31.12.18 г.</t>
  </si>
  <si>
    <t>0120260690</t>
  </si>
  <si>
    <t xml:space="preserve">предоставление мер социальной поддержки отдельным группам населения в обеспечении лекарственными препаратами и медицинскими изделиями, кроме групп населения, получающих инсулины, таблетированные сахароснижающие препараты, средства самоконтроля и диагностические средства, либо перенесших пересадки органов и тканей, получающих иммунодепрессанты
</t>
  </si>
  <si>
    <t>1.№805-КЗ от 15.12.04 г., 2.Закон КК "Об охране здоровья населения Краснодарского края" № 90-КЗ от 30.06.1997 г., 3.Устав МО Крымский район №175 от 26.04.17г.,  4.согл. "О предоставлении средств краевого бюджета в форме субвенций" №23 от 15.01.18 г.</t>
  </si>
  <si>
    <t>1.ст.1; 2.глава 3, ст.11, п.1,2</t>
  </si>
  <si>
    <t>2.30.06.1997 г.-не ограничен;3. 24.05.17 г.-не ограничен, 4. 01.01.18г.-31.12.18 г.</t>
  </si>
  <si>
    <t>0160161080</t>
  </si>
  <si>
    <t>Согл.№3 от 24.01.18 г.</t>
  </si>
  <si>
    <t>организация оказания медицинской помощи в соответствии с территориальной программой государственных гарантий бесплатного оказания гражданам медицинской помощи (за исключением медицинской помощи, оказываемой в федеральных медицинских организациях, перечень которых утверждается уполномоченным Правительством Российской Федерации федеральным органом исполнительной власти, и медицинской помощи, оказываемой в специализированных кожно-венерологических, противотуберкулезных, наркологических, онкологических диспансерах и других специализированных медицинских учреждениях) в Краснодарском крае</t>
  </si>
  <si>
    <t>1.№805-КЗ от 15.12.04 г.; 2.Устав МО Крымский район №175 от 26.04.17 г., 3. уств МБУЗ "Крымская ЦРБ" №482 от 05.04.13г., 4.согл. "О предоставлении средств краевого бюджета в форме субвенций" №23 от 15.01.18 г.</t>
  </si>
  <si>
    <t>1. ст.1; 2.гл.3, ст.11, п.1,2</t>
  </si>
  <si>
    <t>1. с даты обнародования - не ограничен; 2.с 24.05.17г.- не ограничен, 3.05.04.13 г.- не ограничен;4. 01.01.18 г.-31.12.18 г.</t>
  </si>
  <si>
    <t>0110160850</t>
  </si>
  <si>
    <t>Согл.№1 от 24.01.18 г.</t>
  </si>
  <si>
    <t>24.01.18г.-31.12.18г.</t>
  </si>
  <si>
    <t>Согл.№9 от 26.06.18 г.</t>
  </si>
  <si>
    <t>26.06.18 г.-31.12.18г.</t>
  </si>
  <si>
    <t>1.Согл.23 от 15.01.18 г., 2.согл.№9 от 29.06.18 г.</t>
  </si>
  <si>
    <t>1.10.06.16 г.-31.12.16 г., 2. 29.06.18 г.-31.12.18 г.</t>
  </si>
  <si>
    <t>предоставление мер социальной поддержки жертвам политических репрессий, труженикам тыла, ветеранам труда, ветеранам военной службы, достигшим возраста, дающего право на пенсию по старости, в бесплатном изготовлении и ремонте зубных протезов (кроме изготовленных из драгоценных металлов) в сложных клинических и технологических случаях зубопротезирования</t>
  </si>
  <si>
    <t>1.№805-КЗ от 15.12.04 г., 2.Устав МО Крымский район №175 от 26.04.17 г., 3. устав МБУЗ "Крымская ЦРБ" №482 от 05.04.13г.,  4.согл. "О предоставлении средств краевого бюджета в форме субвенций" №23 от 15.01.18 г., 5. Согл.№2 от 24.01.18 г.</t>
  </si>
  <si>
    <t>1.  ст1.; 2. гл.3, ст.11, п.1,2;</t>
  </si>
  <si>
    <t>1.с даты обнародования-не ограничен, 2. с 24.05.17 г.-не ограничен, 3. с 05.04.13- не ограничен., 4. 01.01.18 г. - 31.12.18 г., 5.24.01.18 г.-31.12.18 г.</t>
  </si>
  <si>
    <t>0120160810</t>
  </si>
  <si>
    <t>Реализация в медицинских организациях, подведомственных органам местного самоуправления в Краснодарском крае, мероприятий по профилактике терроризма в Краснодарском крае;</t>
  </si>
  <si>
    <t>1.№805-КЗ от 15.12.04 г., 2.Устав МО Крымский район №175 от 26.04.17 г., 3. устав МБУЗ "Крымская ЦРБ" №482 от 05.04.13г.,  4.согл. "О предоставлении средств краевого бюджета в форме субвенций" №23 от 15.01.18 г., 5. Согл.№4 от 24.01.18 г.</t>
  </si>
  <si>
    <t>1.с даты обнародования - не ограничен; 2.с 24.05.17г.- не ограничен, 3.05.04.13 г.- не ограничен, 4.01.01.18-31.12.18 г.; 5.24.01.18 г.-31.12.18 г.</t>
  </si>
  <si>
    <t>0950160480</t>
  </si>
  <si>
    <t>участие в профилактике терроризма и экстремизма, а также в минимизации и (или) ликвидации последствий проявлений терроризма и экстремизма в границах поселения;</t>
  </si>
  <si>
    <t>1.Устав МО Крымский район №175 от 26.04.17 г., 2. устав МБУЗ "Крымская ЦРБ" №482 от 05.04.13г.,  3. согл. №5 от 24.01.18 г.</t>
  </si>
  <si>
    <t>1.гл.2, ст.8, п.1, пп.35</t>
  </si>
  <si>
    <t>1.с 24.05.17г.- не ограничен, 2.05.04.13 г.- не ограничен; 3. 24.01.18- г.-31.12.18г.</t>
  </si>
  <si>
    <t>0110111440</t>
  </si>
  <si>
    <t>Развитие сети фельдшерско-акушерских пунктов и (или) офисов врачей общей практики в сельской местности</t>
  </si>
  <si>
    <t>1.Устав МО Крымский район №175 от 26.04.17 г.2.  МП "Развитие сельского хозяйства", утв.пост. админ. МО Крымский район №842 от 19.09.16 г.3. Согл.№52/17 от 21.04.17 г., 4.Согл.№5 от 19.07.17 г.</t>
  </si>
  <si>
    <t xml:space="preserve">1.с 24.05.17г.- не ограничен, 2.01.01.17 г.- 31.12.19 г.; 3.21.04.17 г.-до исполн.обяз-в; 4.19.07.17 г.- 31.12.17 г. </t>
  </si>
  <si>
    <t>24402L0180</t>
  </si>
  <si>
    <t>24402R0180</t>
  </si>
  <si>
    <t>Расходные обязательства, возникшие в результате принятия нормативных правовых актов муниципального района,в случаях заключения соглашения с органами местного самоуправления отдельных  поселений о передаче муниципальному району части полномочий по решению вопросов местного значения поселения</t>
  </si>
  <si>
    <t>Итого р.6</t>
  </si>
  <si>
    <t>создание, содержание и организация деятельности аварийно-спасательных служб и (или) аварийно-спасательных формирований на территории поселения;</t>
  </si>
  <si>
    <t>1.№131-ФЗ от 06.10.03 г., 2.Реш.сес.Совета МО Крымский район от 20.12.17 г. №249, 3. Согл.№2 от 28.12.17 г., 4.Пост. главы МО Крымский район от 22.06.2018г.№946,оплата труда</t>
  </si>
  <si>
    <t>1.ст.14 ч.1 п.8,23</t>
  </si>
  <si>
    <t>1.01.01.09 г.- не ограничен, 2.01.01.18 г.-31.12.18 г., 3.01.01.18 г.-31.12.18 г., 4.01.06.18 г.- не ограничен</t>
  </si>
  <si>
    <t>1.№131-ФЗ от 06.10.03 г., 2.Реш.сес.Совета МО Крымский район от 20.12.17 г. №248, 3. Согл.№1 от 20.12.17 г.; 4.Пост. главы МО Крымский район от 22.06.2018г.№946,оплата труда</t>
  </si>
  <si>
    <t>1.ст.14 ч.1 п.24</t>
  </si>
  <si>
    <t>Всего по Контрольно-счетной палате муниципального образования Крымский район</t>
  </si>
  <si>
    <t>Составление и рассмотрение проекта бюджета муниципального района, утверждение и исполнение бюджета муниципального района, осуществление контроля за его исполнением, составление и утверждение отчета об исполнении бюджета муниципального района;</t>
  </si>
  <si>
    <t>ст.15 п.1</t>
  </si>
  <si>
    <t>1.Устав МО Крымский район, принятый решением Совета МО №175 от 26.04.2017г., 2.Реш.Совета МО Кр.р-н " О конт.-счет.палате МО Крымс.р-н" № 169 от 26.10.11 г.</t>
  </si>
  <si>
    <t>гл.5 ст.44,45,46,47</t>
  </si>
  <si>
    <t>1.24.05.2017 г. -бессрочно; 2.01.01.12 г.- не ограничен</t>
  </si>
  <si>
    <t>06</t>
  </si>
  <si>
    <t>1.Решение Совета МО Крымский район от 23.05.2018г.№ 305"Об утверждении Положения об оплате труда лиц, замещающих муниципальные должности в органах местного самоуправления муниципального образования Крымский район", 2. Распоряжение о штатном расписании контрольно-счетной палаты мун.обр.Крымский район №6-к от 26.06.18 г.3. Распоряжение о штатном расписании контрольно-счетной палаты мун.обр.Крымский район №1-к от 09.01.18 г.</t>
  </si>
  <si>
    <t>1.01.06.2018-не ограничен, 2.01.06.18 г.-31.12.18 г.</t>
  </si>
  <si>
    <t>6810000190</t>
  </si>
  <si>
    <t>1.Решение Совета МО Крымский район от 23.05.2018г.№ 305"Об утверждении Положения об оплате труда лиц, замещающих муниципальные должности в органах местного самоуправления муниципального образования Крымский район", 2.Решение совета №304 от 23.05.2018 г. "Об утверждении Положения об оплате труда муниципальных служащих органов местного самоуправления муниципального образования Крымский район",3. Распоряжение о штатном расписании контрольно-счетной палаты мун.обр.Крымский район №1-к от 09.01.18 г.</t>
  </si>
  <si>
    <t>1.01.06.2018-не ограничен, 2.01.06.2018 - не ограничен, 3.01.06.18 г.-31.12.18 г.</t>
  </si>
  <si>
    <t>6820000190</t>
  </si>
  <si>
    <t>Распоряжения руководителя</t>
  </si>
  <si>
    <t xml:space="preserve">1.№781 от 09.01.18 г.(связь), 781-I от 09.01.18 г.(услуги интернет), 2.№2964 от 09.01.18 г., №2968 от 19.01.18 г. (работы, услуги по содержанию имущества), №177/5655 от 09.01.18 г., №69689-КП-П от 12.02.18 г., №3007 от 16.03.18 г., №177/5655 от 01.07.18 г., б/н от 19.09.18 г. и пр. (прочие работы, услуги), №708 от 11.09.18 г., №709 от 11.09.18 г. (увеличение ст-ти матер.запасов) и пр.                  </t>
  </si>
  <si>
    <t>с даты заключения по 31.12.2017 г.</t>
  </si>
  <si>
    <t>Всего по Управлению образования администрации  муниципального образования Крымский район"</t>
  </si>
  <si>
    <t>Организация предоставления общедоступного и бесплатного дошкольного образования по основным образовательным программам, за исключением полномочий по финансовому обеспечению образовательного процесса</t>
  </si>
  <si>
    <t xml:space="preserve">Соглашения № 1-86 от 09.01.2018 г. На предоставление субсидий на выполнение муниципального задания на 2018 год.; Постановление гл.МО Крымский район №1733 от 29.06.2012г."Об отраслевой сис-ме оплаты труда работ.муниц.образ.учр-ний и муниц.учр-ий подведомств-ых управл.образ.админ.муниц.образ.Крымский р-он"; Постановления гл.МО Крымский район: МБДОУ детский сад № 1 г.Крымска МО Крымский район №690 от 20.03.2012; МБДОУ детский сад № 2 г.Крымска МО Крымский район №2020 от 13.07.2011; МБДОУ детский сад комбинированного вида № 4 г.Крымска МО Крымский район №2981 от 18.10.2011; МБДОУ детский сад № 5 с.Молдаванского МО Крымский район №2990 от 18.10.2011; МБДОУ детский сад общеразвивающего вида № 6 г.Крымска МО Крымский район №3110 от 24.10.2011; МБДОУ детский сад комбинированного вида № 7 г.Крымска МО Крымский район №2991 от 18.10.2011; МБДОУ детский сад № 8 ст.Троицкой МО Крымский район №3177 от 26.10.2011; МБДОУ детский сад общеразвивающего вида № 9 ст.Варениковской МО Крымский район №1277 от 24.06.2014; МБДОУ центр развития ребенка - детский сад № 10 ст.Нижнебаканской МО Крымский район №184 от 27.01.2014; Муниципальное бюджетное дошкольное образовательное учреждение детский сад №11 города Крымска МО Крымский район №1063 от 13.04.2011; МБДОУ детский сад общеразвивающего вида № 12 г.Крымска МО Крымский район №3101 от 24.10.2011; МБДОУ детский сад общеразвивающего вида № 13 ст.Троицкой МО Крымский район №2165 от 16.10.2012; МБДОУ детский сад комбинированного вида № 14 г.Крымска МО Крымский район №2982 от 18.10.2011; МБДОУ детский сад № 15 п.Южного МО Крымский район №2989 от 18.10.2011; МБДОУ детский сад № 16 с.Киевского МО Крымский район №2184 от 24.10.2012; МБДОУ детский сад комбинированного вида № 17 г.Крымска МО Крымский район №2984 от 18.10.2011; МБДОУ детский сад комбинированного вида № 18 г.Крымска МО Крымский район №3106 от 24.10.2011; МБДОУ детский сад комбинированного вида № 19 г.Крымска МО Крымский район №2985 от 18.10.2011; Муниципальное бюджетное дошкольное образовательное учреждение детский сад №20 ст.Варениковской МО Крымский район №1317 от 08.07.2013; МБДОУ детский сад № 22 ст.Варениковской МО Крымский район №777 от 23.04.2014; МБДОУ детский сад № 24 ст.Варениковской МО Крымский район №2256 от 30.10.2012; МБДОУ детский сад № 25 п.Саук-Дере МО Крымский район №702 от 20.03.2012; Муниципальное бюджетное дошкольное образовательное учреждение детский сад №26 ст.Варениковской МО Крымский район №827 от 02.04.2012; МБДОУ детский сад № 27 с.Молдаванского МО Крымский район №3105 от 24.10.2011; МБДОУ детский сад № 28 с.Экономического МО Крымский район №2057 от 18.07.2011; МБДОУ детский сад № 29 с.Киевского МО Крымский район №2986 от 18.10.2011; МБДОУ детский сад № 31 с.Русского МО Крымский район №3103 от 24.10.2011; МБДОУ детский сад № 32 х.Адагум МО Крымский район №2167 от 16.10.2012; Муниципальное бюджетное дошкольное образовательное учреждение детский сад №33 ст.Неберджаевской МО Крымский район №778 от 23.04.2014; МБДОУ детский сад № 34 х.Павловского МО Крымский район №2359 от 03.12.2013; МДОУ детский сад комбинированного вида № 35 г.Крымска МО Крымский район №984 от 07.04.2011; МБДОУ детский сад № 36 п.Виноградного МО Крымский район №701 от 20.03.2012; МБДОУ детский сад № 37 х.Школьного МО Крымский район №2988 от 18.10.2011; МБДОУ детский сад № 39 х.Новоукраинского МО Крымский район №698 от 20.03.2012; МБДОУ детский сад № 40 х.Армянского МО Крымский район №1660 от 28.07.2014; МБДОУ детский сад № 41 х.Непиль МО Крымский район №2360 от 03.12.2013; МБДОУ детский сад № 42 х.Даманка МО Крымский район №1275 от 24.06.2014; МБДОУ детский сад № 43 х.Садового МО Крымский район №680 от 20.03.2012; Муниципальное бюджетное дошкольное образовательное учреждение детский сад №44 х.Веселого МО Крымский район №792 от 30.04.2014; </t>
  </si>
  <si>
    <t>20.03.2012; 13.07.2011; 18.10.2011; 18.10.2011; 24.10.2011; 18.10.2011; 26.10.2011; 24.06.2014; 27.01.2014; 13.04.2011; 24.10.2011; 16.10.2012; 18.10.2011; 18.10.2011; 24.10.2012; 18.10.2011; 24.10.2011; 18.10.2011; 08.07.2013; 23.04.2014; 30.10.2012; 20.03.2012; 02.04.2012; 24.10.2011; 18.07.2011; 18.10.2011; 24.10.2011; 16.10.2012; 23.04.2014; 03.12.2013; 07.04.2011; 20.03.2012; 18.10.2011; 20.03.2012; 28.07.2014; 03.12.2013; 24.06.2014; 20.03.2012; 30.04.2014 - не ограничен</t>
  </si>
  <si>
    <t>0210100590</t>
  </si>
  <si>
    <t xml:space="preserve">Соглашения № 1-86 от 09.01.2019 г. На предоставление субсидий на выполнение муниципального задания на 2018 год.; Постановления гл.МО Крымский район №221 от 25.01.2011 МАДОУ детский сад общеразвивающего вида №3 г.Крымска; МА ДОУ детский сад №21 города Крымска МО Крымский район №2022 от 05.11.2013.; МА ДОУ детский сад №23 х.Плавненского МО Крымский район № 1117 от 06.06.2014; Постановление гл.МО Крымский район №1733 от 29.06.2012г."Об отраслевой сис-ме оплаты труда работ.муниц.образ.учр-ний и муниц.учр-ий подведомств-ых управл.образ.админ.муниц.образ.Крымский р-он"; </t>
  </si>
  <si>
    <t>25.01.2011; 05.11.2013; 06.06.2014- не ограничен</t>
  </si>
  <si>
    <t>0210209020</t>
  </si>
  <si>
    <t>622</t>
  </si>
  <si>
    <t xml:space="preserve">ЗСК "О субсидиях на дополнительную помощь местным бюджетам для решения социально значимых вопросов на 2013 год" от 01.03.2013 №2663; ЗСК "О субсидиях на дополнительную помощь местным бюджетам для решения социально значимых вопросов на 2014 год" от 05.11.2014 №3038 - КЗ </t>
  </si>
  <si>
    <t>10.03.2013-31.12.2013; 15.11.2014-31.12.2014</t>
  </si>
  <si>
    <t>9900060050</t>
  </si>
  <si>
    <t>Соглашение  №31 от 03.09.2018 г. о предоставлении субсидий для софинансирования инвестиционных проектов для развития общественной инфраструктуры общественного значения</t>
  </si>
  <si>
    <t>02102S0470</t>
  </si>
  <si>
    <t>Организация предоставления общедоступного и бесплатного дошкольного, начального общего, основного общего, среднего общего образования по основным общеобразовательным программам, за исключением полномочий по финансовому обеспечению образовательного процесса</t>
  </si>
  <si>
    <t>Соглашения № 1-89 от 09.01.2018 г. На предоставление субсидий на выполнение муниципального задания на 2018 год.</t>
  </si>
  <si>
    <t>20.03.2012; 20.03.2012; 16.08.2011; 20.03.2012; 20.03.2012; 20.03.2012; 29.07.2011; 24.10.2011; 20.03.2012; 30.09.2013; 28.03.2012; 24.10.2012; 15.06.2012; 28.05.2012; 18.07.2011; 20.03.2012; 26.09.2011; 20.03.2012; 24.08.2011; 20.03.2012; 20.03.2012; 21.03.2012; 28.03.2012; 20.03.2012; 06.04.2011;  29.03.2011; 20.03.2012;  20.03.2012; 20.03.2012; 06.11.2013; 28.07.2011; 20.03.2012; 20.03.2012 - не ограничен</t>
  </si>
  <si>
    <t>0220100590</t>
  </si>
  <si>
    <t>п.1.1.</t>
  </si>
  <si>
    <t>0220209020</t>
  </si>
  <si>
    <t>Соглашение №23/4 от 07.06.2017 года</t>
  </si>
  <si>
    <t>02202R0970</t>
  </si>
  <si>
    <t>Соглашение № 03625000-1-2018-002 от 01.06.2018 года</t>
  </si>
  <si>
    <t>02202L0970</t>
  </si>
  <si>
    <t>Соглашение №23/6 от 09.07.2018 года</t>
  </si>
  <si>
    <t>02202L0660</t>
  </si>
  <si>
    <t>Соглашение №23/5 от 03.05.2018 года</t>
  </si>
  <si>
    <t>0220260600</t>
  </si>
  <si>
    <t>Соглашение №23/8 от 14.12.2018 года</t>
  </si>
  <si>
    <t>02202S0660</t>
  </si>
  <si>
    <t>Соглашение №23/7 от 31.08.2018 года</t>
  </si>
  <si>
    <t xml:space="preserve">ЗСК "О субсидиях на дополнительную помощь местным бюджетам для решения социально значимых вопросов на 2012 год" от 30.03.2012 №2479; от 14.06.2012 №2516; от 01.08.2012 №2567; ЗСК "О субсидиях на дополнительную помощь местным бюджетам для решения социально значимых вопросов на 2014 год" от 25.11.2014 №3054- КЗ </t>
  </si>
  <si>
    <t>30.03.2012-31.12.2013; 25.11.2014-31.12.2014</t>
  </si>
  <si>
    <t xml:space="preserve">ЗСК "О субсидиях на дополнительную помощь местным бюджетам для решения социально значимых вопросов на 2014 год" от 25.11.2014 №3054 - КЗ </t>
  </si>
  <si>
    <t>25.11.2014-31.12.2014</t>
  </si>
  <si>
    <t xml:space="preserve">Соглашение №23/1 от 09.01.2018 г. субвенция на осуществление государственных полномочий в области образования на материально-техническое обеспечение пунктов проведения экзаменов и выплаты компенсации педагогическим работникам, участвующим в подготовке и проведении ЕГЭ </t>
  </si>
  <si>
    <t>01.01.2017-31.12.2017</t>
  </si>
  <si>
    <t>0220662500</t>
  </si>
  <si>
    <t>0220609130</t>
  </si>
  <si>
    <t>Предоставление субсидий организациям дополнительного образования</t>
  </si>
  <si>
    <t xml:space="preserve">0230100590 </t>
  </si>
  <si>
    <t>Организация подготовки, переподготовки и повышения квалификации выборных должностных лиц местного самоуправления, членов выборных органов местного самоуправления, депутатов представительных органов муниципальных образований, а также профессиональной подго</t>
  </si>
  <si>
    <t xml:space="preserve">Устав МО Крымский район №50 от 03.02.2016; </t>
  </si>
  <si>
    <t>гл.2 ст.7 п.1 пп.10</t>
  </si>
  <si>
    <t xml:space="preserve">03.02.2016-не ограничен; 
</t>
  </si>
  <si>
    <t>0240320400</t>
  </si>
  <si>
    <t>Пост.гл.МО Крымский район от 18.09.2017 №1611 Об утверждении МП МО Крымский район "Развитие образования"</t>
  </si>
  <si>
    <t>01.01.2017-31.12.2019</t>
  </si>
  <si>
    <t>Организация и осуществление мероприятий межпоселенческого характера по работе с детьми и молодежью</t>
  </si>
  <si>
    <t>гл.2 ст.7 п.1 пп.26</t>
  </si>
  <si>
    <t xml:space="preserve">Соглашение № 23/4  от 30.03.2018 о предоставлении субсидий из краевого фонда компенсаций бюджету МО Крымский район  </t>
  </si>
  <si>
    <t>21.06.2016-31.12.2016</t>
  </si>
  <si>
    <t>0510260590</t>
  </si>
  <si>
    <t>Пост.гл.МО Крымский район от 19.09.2016  №844 МП МО Крымский район "Дети Крымского района""</t>
  </si>
  <si>
    <t>05102S0590</t>
  </si>
  <si>
    <t>0510260840</t>
  </si>
  <si>
    <t>0510210400</t>
  </si>
  <si>
    <t>Пост.гл.МО Крымский район от 19.09.2016  №844 МП МО Крымскйи район "Дети Крымского района"</t>
  </si>
  <si>
    <t>Муниципальная программа МО Крымский район "Развитие образования"</t>
  </si>
  <si>
    <t>Пост. № 1299,1300,1301 от 18.12.2015 о создании муниципального казенного учреждения ХЭС, ИМЦ, цоко, Пост.гл.МО Крымский район от 28.07.2014 №1659 МКУ ЦБ УО администрации МО Крымский район; РС от 30.01.2008г. №576  "Положение об отраслевых структурных подразделениях администрации МО Крымский район, имеющих статус юридического лица", Постановление гл.МО Крымский район №269 от 10.02.2012г."Положение об оплате труда работников муниципальных учреждений муниципального образования Крымский район"</t>
  </si>
  <si>
    <t>28.07.2014- не ограничен</t>
  </si>
  <si>
    <t>0240500590</t>
  </si>
  <si>
    <t>Пост. № 1299,1300,1301 от 18.12.2015 о создании муниципального казенного учреждения ХЭС, ИМЦ, цоко, Пост.гл.МО Крымский район от 31.08.2011 №2515 МКУ ЦБ УО администрации МО Крымский район; РС от 30.01.2008г. №576  "Положение об отраслевых структурных подразделениях администрации МО Крымский район, имеющих статус юридического лица", Постановление гл.МО Крымский район №269 от 10.02.2012г."Положение об оплате труда работников муниципальных учреждений муниципального образования Крымский район"</t>
  </si>
  <si>
    <t>д. б/н от 31.12.2016 г.</t>
  </si>
  <si>
    <t>д. б/н от 18.07.2016 г.</t>
  </si>
  <si>
    <t>Пост.гл.МО Крымский район от 19.09.2017№1611 Об утверждении МП МО Крымский район "Развитие образования"</t>
  </si>
  <si>
    <t>113</t>
  </si>
  <si>
    <t>01.01.2018-31.12.2019</t>
  </si>
  <si>
    <t>Пост.гл.МО Крымский район от 19.09.2016 №853 Об утверждении МП "Обеспечение безопасности"</t>
  </si>
  <si>
    <t>09501S0460</t>
  </si>
  <si>
    <t>Пост.гл.МО Крымский район от 03.06.2016 №413 Об утверждении МП МО Крымский район  "Формирование условий для духовно нравственного развития граждан"</t>
  </si>
  <si>
    <t>1810209150</t>
  </si>
  <si>
    <t>Пост.гл.МО Крымский район от 09.12.2014 №2644 Об утверждении МП МО Крымский район "Доступная среда"</t>
  </si>
  <si>
    <t>01.01.2015-31.12.2015</t>
  </si>
  <si>
    <t>Пост.гл.МО Крымский район от 19.09.2016 №850 Об утверждении МП МО Крымский район "Противодействие незаконному обороту наркотиков"</t>
  </si>
  <si>
    <t>владение, пользование и распоряжение имуществом, находящимся в муниципальной собственности муниципального района</t>
  </si>
  <si>
    <t xml:space="preserve">гл.2 ст.7 п.1 пп.3; </t>
  </si>
  <si>
    <t>2510109910</t>
  </si>
  <si>
    <t>Управление образования администрации МО Крымский район</t>
  </si>
  <si>
    <t xml:space="preserve"> Обеспечение льготным питанием учащихся из многодетных семей в муниципальных общеобразовательных организациях 
</t>
  </si>
  <si>
    <t xml:space="preserve">гл. 3 ст. 10 п. 1 </t>
  </si>
  <si>
    <t>Соглашение №23/1 от 09.01.2018 г.о предоставлении в 2018 году  субвенций из краевого бюджета бюджету муниципального образования Крымский район на обеспечение льготным питанием учащихся из многодетных  семей в МОУ, пост. Админ.МО Крымский район от 18.03.2015г. №425 " Об утверж. Порядка обеспечения льготным питанием учащихся из многодет.семей в МОО мО Крымский район"</t>
  </si>
  <si>
    <t>п.1.1</t>
  </si>
  <si>
    <t>0220462370</t>
  </si>
  <si>
    <t>Финансовое обеспечение государственных гарантий реализации прав на получение общедоступного и бесплатного дошкольного образования в муниципальных дошкольных образовательных организациях, общедоступного и бесплатного дошкольного, начального общего, основного общего, среднего общего образования в муниципальных общеобразовательных организациях, обеспечение дополнительного образования детей в муниципальных общеобразовательных организациях,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финансового обеспечения образовательной деятельности (нормативами подушевого финансирования расходов)</t>
  </si>
  <si>
    <t xml:space="preserve">Соглашение №23/3 от 09.01.2018 о  предоставлении в 2018  году субвенций из краевого бюджета бюджету муниципального образования Крымский район на обеспечение реализации гарантий прав на получение общедоступного и бесплатного дошкольного, начального общего,  основного общего, среднего общего образования в общеобразовательных организациях в части финансирования расходов на оплату труда работников общеобразовательных учреждений, расходов на учебники и учебные пособия, технические средства обучения, расходные материалы и хозяйственные нужды (за исключением расходов на содержание зданий и коммунальных расходов, осуществляемых из местных бюджетов);  Постановления гл.МО Крымский район: МБОУСОШ № 1 г.Крымска МО Крымский район №678 от 20.03.2012; МБОУСОШ № 2 г.Крымска МО Крымский район №675 от 20.03.2012; МБОУСОШ № 3 г.Крымска МО Крымский район №2332 от 16.08.2011; МБОУСОШ № 4 с.Мерчанского МО Крымский район №684 от 20.03.2012; МБОУООШ № 5 х.Садового МО Крымский район №695 от 20.03.2012; МБОУ СОШ №6 г.Крымска МО Крымский район №672 от 20.03.2012; МБОУ гимназия № 7 г.Крымска МО Крымский район №2226 от 29.07.2011; МБОУСОШ № 9 г.Крымска МО Крымский район №3107 от 24.10.2011; МБОУСОШ № 10 ст.Неберджаевской МО Крымский район №687 от 20.03.2012; МБОУСОШ № 12 с.Киевского МО Крымский район №1891 от 30.09.2013; МБОУООШ № 14 х.Даманка МО Крымский район №750 от 28.03.2012; МБОУ СОШ № 16 с.Молдаванского МО Крымский район №2184 от 24.10.2012; МБОУСОШ № 20 г.Крымска МО Крымский район №1563 от 15.06.2012;  МБОУООШ № 22 х.Новотроицкого МО Крымский район №1333 от 28.05.2012; МБОУООШ № 23 х.Красного МО Крымский район №2061 от 18.07.2011; МБОУСОШ № 24 г.Крымска МО Крымский район №677 от 20.03.2012; МБОУСОШ № 25 г.Крымска МО Крымский район №2727 от 26.09.2011;   МБОУСОШ № 28 с.Фадеево МО Крымский район №683 от 20.03.2012; МБОУСОШ № 31 с.Экономического МО Крымский район №2466 от 24.08.2011; МБОУСОШ № 36 х.Армянского МО Крымский район №754 от 20.03.2012; МБОУООШ № 38 п.Виноградного МО Крымский район №673 от 20.03.2012; МБОУСОШ № 41 ст.Варениковской МО Крымский район №753 от 21.03.2012; МБОУСОШ № 44 х.Новоукраинского МО Крымский район №751 от 28.03.2012; МБОУСОШ № 45 п.Саук-Дере МО Крымский район №679 от 20.03.2012; МБОУ СОШ №56 ст.Варениковской МО Крымский район №952 от 06.04.2011; МБОУСОШ № 57 ст.Троицкой МО Крымский район №862 от 29.03.2011; МБОУ СОШ №58 ст.Варениковской МО Крымский район №693 от 20.03.2012; МБОУСОШ № 59 х.Школьного МО Крымский район №688 от 20.03.2012; МБОУООШ № 60 с.Новопокровского МО Крымский район №689 от 20.03.2012; МБОУ СОШ №61 х.Адагум МО Крымский район №2071 от 06.11.2013; МБОУСОШ № 62 х.Павловского МО Крымский район №2151 от 28.07.2011; МБОУООШ № 65 х.Могукоровского МО Крымский район №692 от 20.03.2012; МБОУООШ № 66 х.Евсеевского МО Крымский район №694от 20.03.2012; МБОУ В(С)ОШ №1 г.Крымска МО Крымский район №1061 от 13.04.2011;  ПОСНОВЛЕНИЕ №  от       </t>
  </si>
  <si>
    <t>09.01.2014-31.12.2014; 20.03.2012; 20.03.2012; 16.08.2011; 20.03.2012; 20.03.2012; 20.03.2012; 29.07.2011; 24.10.2011; 20.03.2012; 30.09.2013; 28.03.2012; 24.10.2012; 15.06.2012; 28.05.2012; 18.07.2011; 20.03.2012; 26.09.2011; 20.03.2012; 24.08.2011; 20.03.2012; 20.03.2012; 21.03.2012; 28.03.2012; 20.03.2012; 06.04.2011;  29.03.2011; 20.03.2012;  20.03.2012; 20.03.2012; 06.11.2013; 28.07.2011; 20.03.2012; 20.03.2012 - не ограничен</t>
  </si>
  <si>
    <t>0220160860</t>
  </si>
  <si>
    <t>09.01.2014-31.12.2014; 10.02.2011- не ограничен</t>
  </si>
  <si>
    <t>финансовое обеспечение получения дошкольного образования в частных дошкольных образовательных организациях, дошкольного, начального общего, основного общего, среднего общего образования в частных общеобразовательных организациях, осуществляющих образовательную деятельность по имеющим государственную аккредитацию основным общеобразовательным программам, включающим расходы на предоставление указанным образовательным организациям субсидий на возмещение затрат, включая расходы на оплату труда, приобретение учебников и учебных пособий, средств обучения, игр, игрушек (за исключением расходов на содержание зданий и оплату коммунальных услуг), в соответствии с нормативами финансового обеспечения образовательной деятельности (нормативами подушевого финансирования расходов)</t>
  </si>
  <si>
    <t xml:space="preserve">Соглашение №23/2 от 09.01.2019 о  предоставлении в 2019  году субвенций из краевого бюджета бюджету муниципального образования Крымский район на обеспечение реализации гарантий прав на получение общедоступного и бесплатного дошкольного, начального общего,  основного общего, среднего общего образования в общеобразовательных организациях в части финансирования расходов на оплату труда работников общеобразовательных учреждений, расходов на учебники и учебные пособия, технические средства обучения, расходные материалы и хозяйственные нужды (за исключением расходов на содержание зданий и коммунальных расходов, осуществляемых из местных бюджетов); Постановления гл.МО Крымский район: МБДОУ детский сад № 1 г.Крымска МО Крымский район №690 от 20.03.2012; МБДОУ детский сад № 2 г.Крымска МО Крымский район №2020 от 13.07.2011; МБДОУ детский сад комбинированного вида № 4 г.Крымска МО Крымский район №2981 от 18.10.2011; МБДОУ детский сад № 5 с.Молдаванского МО Крымский район №2990 от 18.10.2011; МБДОУ детский сад общеразвивающего вида № 6 г.Крымска МО Крымский район №3110 от 24.10.2011; МБДОУ детский сад комбинированного вида № 7 г.Крымска МО Крымский район №2991 от 18.10.2011; МБДОУ детский сад № 8 ст.Троицкой МО Крымский район №3177 от 26.10.2011; МБДОУ детский сад общеразвивающего вида № 9 ст.Варениковской МО Крымский район №1277 от 24.06.2014; МБДОУ центр развития ребенка - детский сад № 10 ст.Нижнебаканской МО Крымский район №184 от 27.01.2014; Муниципальное бюджетное дошкольное образовательное учреждение детский сад №11 города Крымска МО Крымский район №1063 от 13.04.2011; МБДОУ детский сад общеразвивающего вида № 12 г.Крымска МО Крымский район №3101 от 24.10.2011; МБДОУ детский сад общеразвивающего вида № 13 ст.Троицкой МО Крымский район №2165 от 16.10.2012; МБДОУ детский сад комбинированного вида № 14 г.Крымска МО Крымский район №2982 от 18.10.2011; МБДОУ детский сад № 15 п.Южного МО Крымский район №2989 от 18.10.2011; МБДОУ детский сад № 16 с.Киевского МО Крымский район №2184 от 24.10.2012; МБДОУ детский сад комбинированного вида № 17 г.Крымска МО Крымский район №2984 от 18.10.2011; МБДОУ детский сад комбинированного вида № 18 г.Крымска МО Крымский район №3106 от 24.10.2011; МБДОУ детский сад комбинированного вида № 19 г.Крымска МО Крымский район №2985 от 18.10.2011; Муниципальное бюджетное дошкольное образовательное учреждение детский сад №20 ст.Варениковской МО Крымский район №1317 от 08.07.2013; МБДОУ детский сад № 22 ст.Варениковской МО Крымский район №777 от 23.04.2014; МБДОУ детский сад № 24 ст.Варениковской МО Крымский район №2256 от 30.10.2012; МБДОУ детский сад № 25 п.Саук-Дере МО Крымский район №702 от 20.03.2012; Муниципальное бюджетное дошкольное образовательное учреждение детский сад №26 ст.Варениковской МО Крымский район №827 от 02.04.2012; МБДОУ детский сад № 27 с.Молдаванского МО Крымский район №3105 от 24.10.2011; МБДОУ детский сад № 28 с.Экономического МО Крымский район №2057 от 18.07.2011; МБДОУ детский сад № 29 с.Киевского МО Крымский район №2986 от 18.10.2011; МБДОУ детский сад № 31 с.Русского МО Крымский район №3103 от 24.10.2011; МБДОУ детский сад № 32 х.Адагум МО Крымский район №2167 от 16.10.2012; Муниципальное бюджетное дошкольное образовательное учреждение детский сад №33 ст.Неберджаевской МО Крымский район №778 от 23.04.2014; МБДОУ детский сад № 34 х.Павловского МО Крымский район №2359 от 03.12.2013; МДОУ детский сад комбинированного вида № 35 г.Крымска МО Крымский район №984 от 07.04.2011; МБДОУ детский сад № 36 п.Виноградного МО Крымский район №701 от 20.03.2012; МБДОУ детский сад № 37 х.Школьного МО Крымский район №2988 от 18.10.2011; МБДОУ детский сад № 39 х.Новоукраинского МО Крымский район №698 от 20.03.2012; МБДОУ детский сад № 40 х.Армянского МО Крымский район №1660 от 28.07.2014; МБДОУ детский сад № 41 х.Непиль МО Крымский район №2360 от 03.12.2013; МБДОУ детский сад № 42 х.Даманка МО Крымский район №1275 от 24.06.2014; МБДОУ детский сад № 43 х.Садового МО Крымский район №680 от 20.03.2012; Муниципальное бюджетное дошкольное образовательное учреждение детский сад №44 х.Веселого МО Крымский район №792 от 30.04.2014; </t>
  </si>
  <si>
    <t>09.01.2014-31.12.2014; 20.03.2012; 13.07.2011; 18.10.2011; 18.10.2011; 24.10.2011; 18.10.2011; 26.10.2011; 24.06.2014; 27.01.2014; 13.04.2011; 24.10.2011; 16.10.2012; 18.10.2011; 18.10.2011; 24.10.2012; 18.10.2011; 24.10.2011; 18.10.2011; 08.07.2013; 23.04.2014; 30.10.2012; 20.03.2012; 02.04.2012; 24.10.2011; 18.07.2011; 18.10.2011; 24.10.2011; 16.10.2012; 23.04.2014; 03.12.2013; 07.04.2011; 20.03.2012; 18.10.2011; 20.03.2012; 28.07.2014; 03.12.2013; 24.06.2014; 20.03.2012; 30.04.2014 - не ограничен</t>
  </si>
  <si>
    <t>0210160860</t>
  </si>
  <si>
    <t>09.01.2014-31.12.2014; 25.01.2011; 05.11.2013; 06.06.2014- не ограничен</t>
  </si>
  <si>
    <t>предоставление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расположенных на территории Краснодарского края, проживающим и работающим в сельской местности, рабочих поселках (поселках городского типа) Краснодарского края</t>
  </si>
  <si>
    <t xml:space="preserve">Соглашение №23/1 от 09.01.2019 г.о предоставлении в 2019  году субвенций из краевого бюджета бюджету муниципального образования Крымский район на предоставление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расположенных на территории Краснодарского края, проживающим и работающим в сельской местности </t>
  </si>
  <si>
    <t>0210360820</t>
  </si>
  <si>
    <t>0220360820</t>
  </si>
  <si>
    <t xml:space="preserve">Соглашение №23/1 от 09.01.2019 г.о предоставлении в 2018 году субвенций из краевого бюджета бюджету муниципального образования Крымский район на предоставление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расположенных на территории Краснодарского края, проживающим и работающим в сельской местности </t>
  </si>
  <si>
    <t>Выплаты денежных средств на содержание детей-сирот и детей, оставшихся без попечения родителей, переданных на воспитание в приемные семьи</t>
  </si>
  <si>
    <t>Соглашение №199 от 11.01.2019 о предоставлении в 2019  году субвенций из краевого бюджета бюджету муниципального образования Крымский район по предоставлению ежемесячных денежных выплат на содержание детей-сирот и детей, оставшихся без попечения родителей, находящихся под опекой (попечительством) или переданных на воспитание в приемные семьи</t>
  </si>
  <si>
    <t>6410060670</t>
  </si>
  <si>
    <t>Соглашение №199 от 14.01.2019 о предоставлении в 2019  году субвенций из краевого бюджета бюджету муниципального образования Крымский район по предоставлению ежемесячных денежных выплат на содержание детей-сирот и детей, оставшихся без попечения родителей, находящихся под опекой (попечительством) или переданных на воспитание в приемные семьи,Договора №30252672,30252675 от 21.01.2019 г. "О зачислении денежных средств на счета физических лиц в соответствии с реестрами, предоставляемыми через систему дистанционного банковского обслуживания"</t>
  </si>
  <si>
    <t>01.01.2016-31.12.2016</t>
  </si>
  <si>
    <t>Обеспечение выплаты ежемесячного вознаграждения, причитающегося приемным родителям за оказание услуг по воспитанию приемных детей</t>
  </si>
  <si>
    <t xml:space="preserve">Соглашение № 243 от 14.01.2019 г. о предоставлении в 2019  году субвенций из краевого бюджета бюджету муниципального образования Крымский район на осуществление отдельных государственных полномочий по выплате ежемесячного вознаграждения, причитающегося приемным родителям за оказание услуг по воспитанию приемных детей
</t>
  </si>
  <si>
    <t>6410060680</t>
  </si>
  <si>
    <t>323</t>
  </si>
  <si>
    <t>Соглашение № 243 от 14.01.2019 г. о предоставлении в 2019  году субвенций из краевого бюджета бюджету муниципального образования Крымский район на осуществление отдельных государственных полномочий по выплате ежемесячного вознаграждения, причитающегося приемным родителям за оказание услуг по воспитанию приемных детей; Договор №30252674 от 21.01.2019 г. "О зачислении денежных средств на счета физических лиц в соответствии с реестрами, предоставляемыми через систему дистанционного банковского обслуживания".</t>
  </si>
  <si>
    <t>Предоставление ежемесячных денежных выплат на содержание детей-сирот, детей, оставшихся без попечения родителей, переданных на патронатное воспитание</t>
  </si>
  <si>
    <t xml:space="preserve">Соглашение № 286 от 14.01.2019 г. о предоставлении в 2019 году субвенций из краевого бюджета бюджету муниципального образования Крымский район  по предоставлению ежемесячных денежных выплат на содержание детей, нуждающихся в особой заботе государства, переданных на патронатное воспитание
</t>
  </si>
  <si>
    <t>6410060720</t>
  </si>
  <si>
    <t>Соглашение № 286 от 14.01.2019 г. о предоставлении в 2019  году субвенций из краевого бюджета бюджету муниципального образования Крымский район по предоставлению ежемесячных денежных выплат на содержание детей, нуждающихся в особой заботе государства, переданных на патронатное воспитание,Договор №30252677 от 21.01.2019 г. "О зачислении денежных средств на счета физических лиц в соответствии с реестрами, предоставляемыми через систему дистанционного банковского обслуживания"</t>
  </si>
  <si>
    <t>01.01.2016- 31.12.2016</t>
  </si>
  <si>
    <t>Обеспечение выплаты ежемесячного вознаграждения, причитающегося патронатным воспитателям за оказание услуг по осуществлению патронатного воспитания, социального патроната и постинтернатного сопровождения</t>
  </si>
  <si>
    <t xml:space="preserve">Соглашение № 327 от 14.01.2019 г.о предоставлении в 2019  году субвенций из краевого бюджета бюджету муниципального образования Крымский район по выплате ежемесячного вознаграждения, причитающегося патронатным воспитателям за оказание услуг по осуществлению патронатного воспитания и постинтернатного сопровождения
</t>
  </si>
  <si>
    <t>6410060730</t>
  </si>
  <si>
    <t xml:space="preserve">Соглашение № 327 от 14.01.2019 г.о предоставлении в 2019  году субвенций из краевого бюджета бюджету муниципального образования Крымский район по выплате ежемесячного вознаграждения, причитающегося патронатным воспитателям за оказание услуг по осуществлению патронатного воспитания и постинтернатного сопровождения, Договор №30252676 от 21.01.2019 г. "О зачислении денежных средств на счета физических лиц в соответствии с реестрами, предоставляемыми через систему дистанционного банковского обслуживания"
</t>
  </si>
  <si>
    <t>Обеспечение выплаты компенсации части родительской платы за присмотр и уход за детьми, посещающими организации, реализующие  общеобразовательную программу дошкольного образования</t>
  </si>
  <si>
    <t xml:space="preserve">Соглашение №23/1 от 09.01.2018 г.о предоставлении в 2018  году субвенций из краевого бюджета бюджету муниципального образования Крымский район на обеспечение выплаты компенсации части родительской платы за содержание ребенка в муниципальных образовательных учреждениях, иных образовательных организациях, реализующих основную общеобразовательную программу дошкольного образования
</t>
  </si>
  <si>
    <t>09.01.2017-31.12.2017</t>
  </si>
  <si>
    <t>6410060710</t>
  </si>
  <si>
    <t>Выплата денежных средств на обеспечение бесплатного проезда на городском, пригородном, в сельской местности - на внутрирайонном транспорте (кроме такси) детей-сирот и детей, оставшихся без попечения родителей, находящихся под опекой (попечительством) или на воспитании в приемных семьях (за исключением детей, обучающихся в федеральных образовательных учреждениях)</t>
  </si>
  <si>
    <t xml:space="preserve">Соглашение №193 от 12.01.2017 г.о предоставлении в 2017  году субвенций из краевого бюджета бюджету муниципального образования Крымский район на обеспечение бесплатного проезда на городском, пригородном, в сельской местности на внутрирайонном транспорте (кроме такси) детей-сирот и детей, оставшихся без попечения родителей, находящихся под опекой (попечительством) или на воспитании в приемных семьях (за исключением детей, обучающихся в федеральных образовательных учреждениях)
</t>
  </si>
  <si>
    <t>6410060700</t>
  </si>
  <si>
    <t xml:space="preserve">предоставление социальной поддержки отдельным  категориям работников муниципальных физкультурно-спортивных организаций, осуществляющих подготовку спортивного резерва, и муниципальных образовательных организаций  дополнительного образования детей Краснодарского края отраслей "Образование" и "Физическая культура и спорт"
</t>
  </si>
  <si>
    <t>Соглашение №     от 09.03.2016 г.о предоставлении в 2016  году субвенций из краевого фонда компенсаций бюджету муниципального образования Крымский район на социальную поддержку отдельных категорий педагогических работников государственных и муниципальных образовательных учреждений дополнительного образования детей в Краснодарском крае отраслей "Образование" и "Физическая культура и спорт"</t>
  </si>
  <si>
    <t>09.03.2016-31.12.2016</t>
  </si>
  <si>
    <t>0230360740</t>
  </si>
  <si>
    <t>Всего по управлению культуры администрации МО Крымский район</t>
  </si>
  <si>
    <t>1.Расходные обязательства муниципального района, вводимые федеральными Законами, финансовое обеспечение и исполнение которых осуществляется на уровне муниципального района.</t>
  </si>
  <si>
    <t>организация предоставления общедоступного и бесплатного начального общего, основного общего, среднего (полного) общего образования по основным общеобразовательным программам, за исключением полномочий по финансовому обеспечению образовательного процесса, отнесенных к полномочиям органов государственной власти субъектов Российской Федерации; организация предоставления дополнительного образования детям (за исключением предоставления дополнительного образования детям в учреждениях регионального значения) и общедоступного бесплатного дошкольного образования на территории муниципального района, а также организация отдыха детей в каникулярное время</t>
  </si>
  <si>
    <t>Устав МО Крымский район №50 от 03.02.2016; Постановление адм.МО Крымский район от 23.11.2015 № 1202, 1201,1200. 07.12.2015№1261 Об утверждении Устава МБУ ДОД школы искусств г.Крымска, ст.Варениковской,ст.Нижнебаканской,ст.Троицкой</t>
  </si>
  <si>
    <t xml:space="preserve">гл.2 ст.7 п.1 пп.10; </t>
  </si>
  <si>
    <t xml:space="preserve">27.06.2012 - не ограничен; 03.02.2016-не ограничен
</t>
  </si>
  <si>
    <t>Постановление гл.МО Крымский район №1314 от 30.12.2016 года "О внесении изменений в постановление администрации МО Крымский район от 19.09.2016 года №845 "Об утверждении МП МО Крымский район "Развитие культуры", культуры"  Соглашение №408 от 20.05.2016 "О порядке и условиях предоставления в 2016г. из краевого бюджета субсидий на поэтапное повышение среднего уровня заработной платы работникам МО Крымский район"</t>
  </si>
  <si>
    <t>01.01.2015-2017</t>
  </si>
  <si>
    <t>1020100590</t>
  </si>
  <si>
    <t>+</t>
  </si>
  <si>
    <t xml:space="preserve">Постановление гл.МО Крымский район №2050 от 27.11.2017 года "О внесении изменений в постановление администрации МО Крымский район от 19.09.2016 года №845 "Об утверждении МП МО Крымский район "Развитие культуры", культуры"  </t>
  </si>
  <si>
    <t>п.2.3</t>
  </si>
  <si>
    <t>1010109110</t>
  </si>
  <si>
    <t>1010143270</t>
  </si>
  <si>
    <t>1010109810</t>
  </si>
  <si>
    <t>организация и осуществление мероприятий межпоселенческого характера по работе с детьми и молодежью</t>
  </si>
  <si>
    <t xml:space="preserve">03.02.2016-не ограничен
</t>
  </si>
  <si>
    <t>Постановление №184 от 22.02.2017 О внесение изменений в Постановление гл.МО Крымский район №844 от 19.09.2016 мун программа "Дети Крымского района"</t>
  </si>
  <si>
    <t>организация библиотечного обслуживания населения межпоселенческими библиотеками, комплектование и обеспечение сохранности их библиотечных фондов</t>
  </si>
  <si>
    <t>03.02.2016-не ограничен</t>
  </si>
  <si>
    <t>610</t>
  </si>
  <si>
    <t>1000000000</t>
  </si>
  <si>
    <t>1020300590</t>
  </si>
  <si>
    <t>600</t>
  </si>
  <si>
    <t>Постановление гл.МО Крымский район №2050 от 27.11.2017 года "О внесении изменений в постановление администрации МО Крымский район от 19.09.2016 года №845 "Об утверждении МП МО Крымский район "Развитие культуры", культуры"  ,Устав Крымская МРБ Постановление адм.МО Крымский р/н № 1132 от 26.10.2015 г, Соглашение №408 от 20.05.2016 "О порядке и условиях предоставления в 2016г. из краевого бюджета субсидий на поэтапное повышение среднего уровня заработной платы работникам МО Крымский район"</t>
  </si>
  <si>
    <t>Приложение №2 п1</t>
  </si>
  <si>
    <t>1020360120</t>
  </si>
  <si>
    <t>1020301440</t>
  </si>
  <si>
    <t>10103L5190</t>
  </si>
  <si>
    <t>Соглашение №03625000-1-2018-001 от 29.06.18 о предоставлении субсидии из краевого бюджета на реализацию мероприятия государственной программы Краснодарского края "Развитие культуры"</t>
  </si>
  <si>
    <t>10203L5190</t>
  </si>
  <si>
    <t>Постановление гл.МО Крымский район №2050 от 27.11.2017 года "О внесении изменений в постановление администрации МО Крымский район от 19.09.2016 года №845 "Об утверждении МП МО Крымский район "Развитие культуры", культуры"</t>
  </si>
  <si>
    <t>Приложение №2 п2</t>
  </si>
  <si>
    <t>10203L1440</t>
  </si>
  <si>
    <t>10203S0120</t>
  </si>
  <si>
    <t>1020000000</t>
  </si>
  <si>
    <t>создание условий для обеспечения поселений, входящих в состав муниципального района, услугами по организации досуга и услугами организаций культуры</t>
  </si>
  <si>
    <t>Постановление гл.МО Крымский район №2050 от 27.11.2017 года "О внесении изменений в постановление администрации МО Крымский район от 19.09.2016 года №845 "Об утверждении МП МО Крымский район "Развитие культуры", культуры",Устав СКЦ-Постановление адм МО Крымский р/н № 1131 от 26.10.2015 г,Соглашение №408 от 20.05.2016 "О порядке и условиях предоставления в 2016г. из краевого бюджета субсидий на поэтапное повышение среднего уровня заработной платы работникам МО Крымский район"</t>
  </si>
  <si>
    <t>Приложение №2 п2.1</t>
  </si>
  <si>
    <t>1020200590</t>
  </si>
  <si>
    <t>1020260120</t>
  </si>
  <si>
    <t>10202S0120</t>
  </si>
  <si>
    <t>1010100000</t>
  </si>
  <si>
    <t>Постановление гл.МО Крымский район №2050 от 27.11.2017 О внесение изменений в мун программу "Развитие культуры"Постановление гл.МО Крымский район "О выплате стипендий администрации МО Крымский район одаренным детям и подросткам отрасли "Культура"в 2017 году</t>
  </si>
  <si>
    <t>п.2.4</t>
  </si>
  <si>
    <t>Постановление гл.МО Крымский район №849 от 19.09.2016 "О внесении изменений в постановление МО Крымский район от 08.12.2014 года №2622  "Об утверждении МП МО Крымский район"Формирование условий для духовно-нравственного развития граждан»</t>
  </si>
  <si>
    <t>Постановление №184 от 22.02.2017 О внесение изменений Постановление гл.МО Крымский район №844 от19.09.2016 мун программа "Дети Крымского района" на 2017-2019</t>
  </si>
  <si>
    <t>п.1.11</t>
  </si>
  <si>
    <t>0510310050</t>
  </si>
  <si>
    <t>р.8</t>
  </si>
  <si>
    <t>1010110210</t>
  </si>
  <si>
    <t>Пост.гл.МО Крымский район от 21.02.2017 №166 "О внесении изменений в постановление администрации МО Крымский район от19.09.2016 №850 "Об утверждении  МЦП Противодействие наркомании и незаконному обороту наркотиков" на 2015-2017</t>
  </si>
  <si>
    <t>п.2.1.15</t>
  </si>
  <si>
    <t xml:space="preserve">Постановление гл.МО Крымский район №2050от 27.11.2017года "О внесении изменений в постановление администрации МО Крымский район от 19.09.2016 года №845 "Об утверждении МП МО Крымский район "Развитие культуры", культуры"  </t>
  </si>
  <si>
    <t>р1-13</t>
  </si>
  <si>
    <t xml:space="preserve">"Постановление гл.МО Крымский район №1342 от 30.12.2016 года "О внесении изменений в постановление администрации МО Крымский район от 9.12.2014 года №2644 "Об утверждении МП МО Крымский район "Доступная среда"  </t>
  </si>
  <si>
    <t>Постановление гл.МО Крымский район №2050 от 27.11.2017 года "О внесении изменений в постановление администрации МО Крымский район от 19.09.2016 года №845 "Об утверждении МП МО Крымский район "Развитие культуры", культуры"  ,Устав МКУ ЦБ-Постановление адм.МО Крымский р/н №1175 от04.05.2012 г</t>
  </si>
  <si>
    <t xml:space="preserve">Постановление №194 от 12.04.16 Положение об оплате труда работников МУ МО Крымский район </t>
  </si>
  <si>
    <t>п.2</t>
  </si>
  <si>
    <t>Дог.№379-Б от 09.01.2017 ОАО "Ростелеком"</t>
  </si>
  <si>
    <t>Постановление гл.МО Крымский район №2050 от 27.11.2017 года "О внесении изменений в постановление администрации МО Крымский район от 19.09.2016 года №845 "Об утверждении МП МО Крымский район "Развитие культуры", культуры"  Устав №2522 от 17.11.2014</t>
  </si>
  <si>
    <t>Приложение №2 п2.2</t>
  </si>
  <si>
    <t xml:space="preserve">предоставление мер социальной поддержки в виде компенсации расходов на оплату жилых помещений, отопления и освещения педагогическим работникам муниципальных образовательных учреждений, расположенных на территории Краснодарского края, проживающим и работающим в сельской местности, рабочих поселках (поселках городского типа) Краснодарского края _x000D_
</t>
  </si>
  <si>
    <t>Устав МО Крымский район №50 от 03.02.2016; Закон  Краснодарского края  №3515-КЗ от 19.12.2016"О краевом бюджете на 2017г.и плановые 2018-2019гг."отопления и освещения пед.работникам</t>
  </si>
  <si>
    <t>Соглашение №80 от 12.05.2016 г.о предоставлении субвенций из краевого бюджета на предоставление мер социальной поддержки в виде компенсации расходов на оплату жилых помещений, Закон  Краснодарского края  №3515-КЗ от 19.12.2016"О краевом бюджете на 2017г.и плановые 2018-2019гг."отопления и освещения пед.работникам</t>
  </si>
  <si>
    <t>1020260820</t>
  </si>
  <si>
    <t>ИТОГО</t>
  </si>
  <si>
    <t>Организация предоставления дополнительного образования детям (за исключением предоставления дополнительного образования детям в учреждениях регионального значения)</t>
  </si>
  <si>
    <t>Соглашение № 101 от 09.01.18г.,                                                                                         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(выполнения работ)</t>
  </si>
  <si>
    <t>1220100590</t>
  </si>
  <si>
    <t>1220200590</t>
  </si>
  <si>
    <t>Соглашение № 929/013 от 06.04.2018г.</t>
  </si>
  <si>
    <t>1210260740</t>
  </si>
  <si>
    <t>Соглашение № 929/023 от 09.06.2018г.                                     ЗСК "О субсидиях на дополнительную помощь местным бюджетам для решения социально значимых вопросов на 2018 год" от 06.03.2018 №3765-КЗ</t>
  </si>
  <si>
    <t>Субсидии бюджетным учреждениям на иные цели</t>
  </si>
  <si>
    <t>1220109020</t>
  </si>
  <si>
    <t>12201S2690</t>
  </si>
  <si>
    <t>Субсидии автономным учреждениям на иные цели</t>
  </si>
  <si>
    <t>1210300590</t>
  </si>
  <si>
    <t>1240100590</t>
  </si>
  <si>
    <t>0410109180</t>
  </si>
  <si>
    <t>Осуществление муниципальными учреждениями капитального ремонта</t>
  </si>
  <si>
    <t>Постановление администрации муниципального образования Крымский районот 19.10.2017г. № 1805 "О внесении изменений в постановление администрации муниципального образования Крымский район от 19.09.2016г. № 844 "Об утверждении муниципальной программы муниципального образования Крымский район "Дети Крымского района на 2017-2019 годы"</t>
  </si>
  <si>
    <t>Всего по Управлению физической культуры и спорта администрации муниципального образования Крымский район</t>
  </si>
  <si>
    <t>Всего по отделу по делам молодежи муниципального образования Крымский район</t>
  </si>
  <si>
    <t xml:space="preserve"> 131-ФЗ от 06.10.03 г.</t>
  </si>
  <si>
    <t>ст.15 п.27</t>
  </si>
  <si>
    <t>1.Устав МО Крымский район, принятый решением Совета МО Крымский район №50 от 03.02.2016г. 2.Постановление администрации МО Крымский район №2934 от 31.12.2014 г.3. Положение об отделе по делам молодежи , утвержденное реш.совета №576 от 30.01.2008 г.,4.решение сессии Совета МО Крымский район №30 от 16.12.15 г.</t>
  </si>
  <si>
    <t>1.п.п.25 п.1 ст 8 Устава</t>
  </si>
  <si>
    <t xml:space="preserve">1. с 09.03.2016г.-не ограничен 2.01.01.2015 г.-31.12.2018 г., </t>
  </si>
  <si>
    <t>1.Устав МУ "ЦКСОПМ "Вариант" , утв.пост.главы МО Крымский район от 24.06.09 г. №1882, 2.Согл.№2 от 12.01.2015 г.</t>
  </si>
  <si>
    <t>1.С даты утверждения до внесения изменений, 2.12.01.2015 г.-31.12.2015 г.</t>
  </si>
  <si>
    <t>1510100590</t>
  </si>
  <si>
    <t>1.Устав МБУ "Центр патриотического воспитания подростков и молодежи им.В.А.Алексенко, утв.пост.адм. МО Крымский район №403/1 от 11.03.15 г.,пост.№668 от 19.05.16 2. Согл.№1 от 09.01.17 г.</t>
  </si>
  <si>
    <t>п.п.1</t>
  </si>
  <si>
    <t>1.С даты утверждения до внесения изменений 2. 09.01.2017 г.по 31.12.2017 г.</t>
  </si>
  <si>
    <t>1.Устав МКУ "Центр молодежной политики", утв.пост.адм. МО Крымский район №10 от 25.01.16 г.</t>
  </si>
  <si>
    <t>п.п.1.1</t>
  </si>
  <si>
    <t>1.01.01.2016 г.- не ограничен</t>
  </si>
  <si>
    <t>Приказ об утвержд.штатного расписания №1-од от 09.01.18 г.</t>
  </si>
  <si>
    <t>09.01.18г.-31.12.18г.</t>
  </si>
  <si>
    <t>Распоряжение рук-ля</t>
  </si>
  <si>
    <t>1. Дог.№516-Б2 от 09.03.17 г., №516 от 09.03.17 г., №2 от 01.02.17 г., №3 от 09.03.17 г., №4 от 03.04.17 г., №5 от 15.05.17 г., №ОНПК 17/0168-02 от 17.05.17 г., №8/6 от 26.05.17 г.,  и пр.</t>
  </si>
  <si>
    <t>с даты заключения - 31.12.18 г.</t>
  </si>
  <si>
    <t>1.Согл. от 06.07.2015 г. о предоставленни субсидий из краевого бюджета</t>
  </si>
  <si>
    <t>1. С даты подписания по 31.12.2015 г.</t>
  </si>
  <si>
    <t>1516022</t>
  </si>
  <si>
    <t>Постановление №250 от 13.03.2017 г. «О внесении изменений в постановление от 19.09.2016 г.№855 «Об утверждении муниципальной программы муниципального образования Крымский район «Молодёжь Крымского района»</t>
  </si>
  <si>
    <t>1. С даты подписания по 31.12.2019 г.</t>
  </si>
  <si>
    <t>1510110900</t>
  </si>
  <si>
    <t>1.договора  №1 от 02.02.17 г., №2 от 25.01.17 г., №3 от 08.02.17 г., №4 от 09.02.17 г., №5 ,6 от 14.02.17 г., №7 от 02.03.17г., №8 от 03.03.17 г., №9 от 06.03.17 г., №10 от07.03.17 г., №11 от 17.03.17 г.,№12 ,13,14от 20.03.17 г., №16 от 06.04.17 г., №17,18,19 от 07.04.17 г., №20 от 13.04.17 г.,№21 от 18.04.17г., №22 от19.04.17 г., №23 от 02.05.17 г.,№24 03.05.17,№25 от 04.05.17,№33,34 от 13.06.17,№35,36 от 15.06.17г.,№48,49,50 от 27.06.17г.  и пр.дог-ра разов.хар-ра, 2.приказы рук-ля на проведение мероприятий</t>
  </si>
  <si>
    <t xml:space="preserve">1. С даты подписания по 31.12.18 г., 2. с даты подписания по 31.12.18 г. </t>
  </si>
  <si>
    <t>240</t>
  </si>
  <si>
    <t>Согл.№3 от 10.07.15 г.</t>
  </si>
  <si>
    <t>С даты подписания по 31.12.2015 г.</t>
  </si>
  <si>
    <t>1.Решение сессии Совета МО Крымский район №454 от 17.12.14 г., 2.Согл.№1 от 12.01.2015 г.</t>
  </si>
  <si>
    <t>1. 01.01.15-31.12.15 ,2. 12.01.15 г.по 31.12.2015 г.</t>
  </si>
  <si>
    <t>1516522</t>
  </si>
  <si>
    <t>Постановление администрации муниципального образования Крымский район №850 от 19.09.2016 г. «Об утверждении муниципальной программы « Противодействие незаконному обороту наркотиков» 
Постановление №166 от 21.02.2017 г. «О внесении изменений в постановление администрации муниципального образования Крымский районот 19.09.2016 г.№855 «Об утверждении муниципальной программы муниципального образования Крымский район « Противодействие незаконному обороту наркотиков»
, приказы руководителя на проведение мероприятий</t>
  </si>
  <si>
    <t>С 01.01.2017 г.-31.12.2019 г.</t>
  </si>
  <si>
    <t>0709</t>
  </si>
  <si>
    <t>Дог.№28 от 12.05.17 г., №30 от 26.05.17 г., №41 от 19.06.17 г., №42 от 23.06.17 г., №44 от 23.06.17 г.</t>
  </si>
  <si>
    <t>С даты подписания по 31.12.2018 г.</t>
  </si>
  <si>
    <t xml:space="preserve">Постановление администрации муниципального образования Крымский район от 19.09.2016 г. № 844 </t>
  </si>
  <si>
    <t>С даты подписания по 31.12.2018г</t>
  </si>
  <si>
    <t>Финансовое управление муниципального образования Крымский район</t>
  </si>
  <si>
    <t>Устав МО Крымский район, принятый решением Совета МО №396 от 09.04.2014</t>
  </si>
  <si>
    <t>1.Решение Совета МО Крымский район от 19.12.2012г. №261 "Об утверждении Положения о денежном содержании муниципальных служащих ОМС МО Крымский район"(с учетом изменений).</t>
  </si>
  <si>
    <t>1.01.01.2013-не ограничен, 2.09.01.17 г.-31.12.17 г.</t>
  </si>
  <si>
    <t>6710000190</t>
  </si>
  <si>
    <t>выравнивание уровня бюджетной обеспеченности поселений, входящих в состав муниципального района, за счет средств бюджета муниципального района</t>
  </si>
  <si>
    <t xml:space="preserve">Устав МО Крымский район, принятый решением Совета </t>
  </si>
  <si>
    <t>№396</t>
  </si>
  <si>
    <t>09.04.2014г.</t>
  </si>
  <si>
    <t>28002S0030</t>
  </si>
  <si>
    <t>67300S0030</t>
  </si>
  <si>
    <t>Всего расходных обязательств по муниципальному образованию Крымский район</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</si>
</sst>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4" formatCode="_-* #,##0.00\ &quot;₽&quot;_-;\-* #,##0.00\ &quot;₽&quot;_-;_-* &quot;-&quot;??\ &quot;₽&quot;_-;_-@_-"/>
    <numFmt numFmtId="164" formatCode="_-* #,##0.00_р_._-;\-* #,##0.00_р_._-;_-* &quot;-&quot;??_р_._-;_-@_-"/>
    <numFmt numFmtId="165" formatCode="0.0"/>
    <numFmt numFmtId="166" formatCode="#,##0.0"/>
    <numFmt numFmtId="168" formatCode="000000"/>
  </numFmts>
  <fonts count="55">
    <font>
      <sz val="10"/>
      <name val="Arial Cyr"/>
      <charset val="204"/>
    </font>
    <font>
      <sz val="10"/>
      <name val="Arial Cyr"/>
      <charset val="204"/>
    </font>
    <font>
      <sz val="8"/>
      <name val="Arial Cyr"/>
      <charset val="204"/>
    </font>
    <font>
      <sz val="10"/>
      <name val="Bookman Old Style"/>
      <family val="1"/>
      <charset val="204"/>
    </font>
    <font>
      <sz val="10"/>
      <name val="Times New Roman"/>
      <family val="1"/>
      <charset val="204"/>
    </font>
    <font>
      <b/>
      <sz val="10"/>
      <name val="Bookman Old Style"/>
      <family val="1"/>
      <charset val="204"/>
    </font>
    <font>
      <sz val="14"/>
      <name val="Times New Roman"/>
      <family val="1"/>
      <charset val="204"/>
    </font>
    <font>
      <b/>
      <i/>
      <sz val="11"/>
      <name val="Bookman Old Style"/>
      <family val="1"/>
      <charset val="204"/>
    </font>
    <font>
      <b/>
      <sz val="10"/>
      <name val="Arial Cyr"/>
      <charset val="204"/>
    </font>
    <font>
      <b/>
      <sz val="11"/>
      <name val="Times New Roman"/>
      <family val="1"/>
      <charset val="204"/>
    </font>
    <font>
      <i/>
      <sz val="8"/>
      <color indexed="23"/>
      <name val="Arial Cyr"/>
      <charset val="204"/>
    </font>
    <font>
      <sz val="10"/>
      <color indexed="62"/>
      <name val="Arial Cyr"/>
      <charset val="204"/>
    </font>
    <font>
      <b/>
      <sz val="8"/>
      <name val="Times New Roman"/>
      <family val="1"/>
      <charset val="204"/>
    </font>
    <font>
      <sz val="11"/>
      <name val="Times New Roman"/>
      <family val="1"/>
      <charset val="204"/>
    </font>
    <font>
      <b/>
      <sz val="18"/>
      <name val="Times New Roman"/>
      <family val="1"/>
      <charset val="204"/>
    </font>
    <font>
      <b/>
      <sz val="16"/>
      <name val="Times New Roman"/>
      <family val="1"/>
      <charset val="204"/>
    </font>
    <font>
      <b/>
      <i/>
      <sz val="10"/>
      <name val="Bookman Old Style"/>
      <family val="1"/>
      <charset val="204"/>
    </font>
    <font>
      <sz val="11"/>
      <color rgb="FFFF0000"/>
      <name val="Times New Roman"/>
      <family val="1"/>
      <charset val="204"/>
    </font>
    <font>
      <b/>
      <i/>
      <sz val="11"/>
      <name val="Times New Roman"/>
      <family val="1"/>
      <charset val="204"/>
    </font>
    <font>
      <sz val="11"/>
      <name val="Times New Roman Cyr"/>
      <family val="1"/>
      <charset val="204"/>
    </font>
    <font>
      <sz val="11"/>
      <name val="Arial Cyr"/>
      <charset val="204"/>
    </font>
    <font>
      <sz val="9"/>
      <name val="Times New Roman"/>
      <family val="1"/>
      <charset val="204"/>
    </font>
    <font>
      <sz val="10"/>
      <name val="Times New Roman Cyr"/>
      <family val="1"/>
      <charset val="204"/>
    </font>
    <font>
      <b/>
      <sz val="12"/>
      <name val="Times New Roman"/>
      <family val="1"/>
      <charset val="204"/>
    </font>
    <font>
      <b/>
      <sz val="14"/>
      <name val="Times New Roman"/>
      <family val="1"/>
      <charset val="204"/>
    </font>
    <font>
      <b/>
      <i/>
      <sz val="14"/>
      <name val="Times New Roman"/>
      <family val="1"/>
      <charset val="204"/>
    </font>
    <font>
      <b/>
      <sz val="10"/>
      <name val="Times New Roman"/>
      <family val="1"/>
      <charset val="204"/>
    </font>
    <font>
      <sz val="12"/>
      <name val="Times New Roman"/>
      <family val="1"/>
      <charset val="204"/>
    </font>
    <font>
      <b/>
      <sz val="9"/>
      <name val="Times New Roman"/>
      <family val="1"/>
      <charset val="204"/>
    </font>
    <font>
      <sz val="10"/>
      <name val="Arial"/>
      <family val="2"/>
      <charset val="204"/>
    </font>
    <font>
      <b/>
      <sz val="10"/>
      <color rgb="FFFF0000"/>
      <name val="Times New Roman"/>
      <family val="1"/>
      <charset val="204"/>
    </font>
    <font>
      <sz val="10"/>
      <color rgb="FFFF0000"/>
      <name val="Times New Roman"/>
      <family val="1"/>
      <charset val="204"/>
    </font>
    <font>
      <b/>
      <i/>
      <sz val="12"/>
      <name val="Times New Roman"/>
      <family val="1"/>
      <charset val="204"/>
    </font>
    <font>
      <sz val="8"/>
      <color rgb="FFFF0000"/>
      <name val="Times New Roman"/>
      <family val="1"/>
      <charset val="204"/>
    </font>
    <font>
      <b/>
      <i/>
      <sz val="8"/>
      <name val="Times New Roman"/>
      <family val="1"/>
      <charset val="204"/>
    </font>
    <font>
      <sz val="9"/>
      <color rgb="FFFF0000"/>
      <name val="Times New Roman"/>
      <family val="1"/>
      <charset val="204"/>
    </font>
    <font>
      <b/>
      <sz val="9"/>
      <color rgb="FFFF0000"/>
      <name val="Times New Roman"/>
      <family val="1"/>
      <charset val="204"/>
    </font>
    <font>
      <sz val="8"/>
      <name val="Times New Roman"/>
      <family val="1"/>
      <charset val="204"/>
    </font>
    <font>
      <b/>
      <sz val="11"/>
      <color rgb="FFFF0000"/>
      <name val="Times New Roman"/>
      <family val="1"/>
      <charset val="204"/>
    </font>
    <font>
      <b/>
      <i/>
      <sz val="10"/>
      <name val="Times New Roman"/>
      <family val="1"/>
      <charset val="204"/>
    </font>
    <font>
      <b/>
      <sz val="12"/>
      <name val="Bookman Old Style"/>
      <family val="1"/>
      <charset val="204"/>
    </font>
    <font>
      <sz val="11"/>
      <color theme="1"/>
      <name val="Times New Roman"/>
      <family val="1"/>
      <charset val="204"/>
    </font>
    <font>
      <sz val="8"/>
      <color theme="1"/>
      <name val="Times New Roman"/>
      <family val="1"/>
      <charset val="204"/>
    </font>
    <font>
      <b/>
      <sz val="10"/>
      <name val="ITC Bookman Light"/>
      <family val="1"/>
    </font>
    <font>
      <b/>
      <sz val="9"/>
      <color indexed="8"/>
      <name val="Times New Roman"/>
      <family val="1"/>
      <charset val="204"/>
    </font>
    <font>
      <b/>
      <i/>
      <sz val="9"/>
      <name val="Times New Roman"/>
      <family val="1"/>
      <charset val="204"/>
    </font>
    <font>
      <b/>
      <i/>
      <sz val="9"/>
      <color indexed="8"/>
      <name val="Times New Roman"/>
      <family val="1"/>
      <charset val="204"/>
    </font>
    <font>
      <sz val="9"/>
      <color indexed="8"/>
      <name val="Times New Roman"/>
      <family val="1"/>
      <charset val="204"/>
    </font>
    <font>
      <sz val="9"/>
      <color indexed="10"/>
      <name val="Times New Roman"/>
      <family val="1"/>
      <charset val="204"/>
    </font>
    <font>
      <b/>
      <i/>
      <sz val="9"/>
      <color indexed="10"/>
      <name val="Times New Roman"/>
      <family val="1"/>
      <charset val="204"/>
    </font>
    <font>
      <b/>
      <sz val="10"/>
      <color indexed="10"/>
      <name val="Bookman Old Style"/>
      <family val="1"/>
      <charset val="204"/>
    </font>
    <font>
      <b/>
      <sz val="9"/>
      <color indexed="10"/>
      <name val="Times New Roman"/>
      <family val="1"/>
      <charset val="204"/>
    </font>
    <font>
      <b/>
      <i/>
      <sz val="10"/>
      <color indexed="10"/>
      <name val="Bookman Old Style"/>
      <family val="1"/>
      <charset val="204"/>
    </font>
    <font>
      <sz val="10"/>
      <color indexed="8"/>
      <name val="Times New Roman"/>
      <family val="1"/>
      <charset val="204"/>
    </font>
    <font>
      <sz val="8"/>
      <name val="Bookman Old Style"/>
      <family val="1"/>
      <charset val="204"/>
    </font>
  </fonts>
  <fills count="26">
    <fill>
      <patternFill patternType="none"/>
    </fill>
    <fill>
      <patternFill patternType="gray125"/>
    </fill>
    <fill>
      <patternFill patternType="solid">
        <fgColor indexed="31"/>
      </patternFill>
    </fill>
    <fill>
      <patternFill patternType="solid">
        <fgColor indexed="51"/>
      </patternFill>
    </fill>
    <fill>
      <patternFill patternType="solid">
        <fgColor indexed="22"/>
      </patternFill>
    </fill>
    <fill>
      <patternFill patternType="darkDown">
        <fgColor indexed="10"/>
      </patternFill>
    </fill>
    <fill>
      <patternFill patternType="solid">
        <fgColor indexed="15"/>
      </patternFill>
    </fill>
    <fill>
      <patternFill patternType="solid">
        <fgColor indexed="13"/>
      </patternFill>
    </fill>
    <fill>
      <patternFill patternType="solid">
        <fgColor indexed="41"/>
      </patternFill>
    </fill>
    <fill>
      <patternFill patternType="solid">
        <fgColor indexed="43"/>
      </patternFill>
    </fill>
    <fill>
      <patternFill patternType="solid">
        <fgColor rgb="FFFFFF00"/>
        <bgColor indexed="64"/>
      </patternFill>
    </fill>
    <fill>
      <patternFill patternType="solid">
        <fgColor theme="5" tint="0.79998168889431442"/>
        <bgColor indexed="64"/>
      </patternFill>
    </fill>
    <fill>
      <patternFill patternType="solid">
        <fgColor theme="7" tint="0.59999389629810485"/>
        <bgColor indexed="64"/>
      </patternFill>
    </fill>
    <fill>
      <patternFill patternType="solid">
        <fgColor indexed="9"/>
        <bgColor indexed="64"/>
      </patternFill>
    </fill>
    <fill>
      <patternFill patternType="solid">
        <fgColor theme="7" tint="0.79998168889431442"/>
        <bgColor indexed="64"/>
      </patternFill>
    </fill>
    <fill>
      <patternFill patternType="solid">
        <fgColor rgb="FFFFC000"/>
        <bgColor indexed="64"/>
      </patternFill>
    </fill>
    <fill>
      <patternFill patternType="solid">
        <fgColor theme="9" tint="0.39997558519241921"/>
        <bgColor indexed="64"/>
      </patternFill>
    </fill>
    <fill>
      <patternFill patternType="solid">
        <fgColor theme="0"/>
        <bgColor indexed="64"/>
      </patternFill>
    </fill>
    <fill>
      <patternFill patternType="solid">
        <fgColor rgb="FFDCE6F1"/>
        <bgColor indexed="64"/>
      </patternFill>
    </fill>
    <fill>
      <patternFill patternType="solid">
        <fgColor theme="4" tint="0.79998168889431442"/>
        <bgColor indexed="64"/>
      </patternFill>
    </fill>
    <fill>
      <patternFill patternType="solid">
        <fgColor theme="5" tint="0.59999389629810485"/>
        <bgColor indexed="64"/>
      </patternFill>
    </fill>
    <fill>
      <patternFill patternType="solid">
        <fgColor rgb="FF92D050"/>
        <bgColor indexed="64"/>
      </patternFill>
    </fill>
    <fill>
      <patternFill patternType="solid">
        <fgColor theme="3" tint="0.79998168889431442"/>
        <bgColor indexed="64"/>
      </patternFill>
    </fill>
    <fill>
      <patternFill patternType="solid">
        <fgColor indexed="50"/>
        <bgColor indexed="64"/>
      </patternFill>
    </fill>
    <fill>
      <patternFill patternType="solid">
        <fgColor rgb="FF00B0F0"/>
        <bgColor indexed="64"/>
      </patternFill>
    </fill>
    <fill>
      <patternFill patternType="solid">
        <fgColor theme="2" tint="-9.9978637043366805E-2"/>
        <bgColor indexed="64"/>
      </patternFill>
    </fill>
  </fills>
  <borders count="16">
    <border>
      <left/>
      <right/>
      <top/>
      <bottom/>
      <diagonal/>
    </border>
    <border>
      <left style="thin">
        <color indexed="64"/>
      </left>
      <right style="thin">
        <color indexed="8"/>
      </right>
      <top style="thin">
        <color indexed="8"/>
      </top>
      <bottom style="thin">
        <color indexed="8"/>
      </bottom>
      <diagonal/>
    </border>
    <border>
      <left style="dashed">
        <color indexed="12"/>
      </left>
      <right style="dashed">
        <color indexed="12"/>
      </right>
      <top style="dashed">
        <color indexed="12"/>
      </top>
      <bottom style="dashed">
        <color indexed="12"/>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diagonal/>
    </border>
    <border>
      <left/>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28">
    <xf numFmtId="0" fontId="0" fillId="0" borderId="0"/>
    <xf numFmtId="0" fontId="1" fillId="0" borderId="1" applyNumberFormat="0">
      <alignment horizontal="right" vertical="top"/>
    </xf>
    <xf numFmtId="0" fontId="1" fillId="0" borderId="1" applyNumberFormat="0">
      <alignment horizontal="right" vertical="top"/>
    </xf>
    <xf numFmtId="0" fontId="1" fillId="5" borderId="1" applyNumberFormat="0">
      <alignment horizontal="right" vertical="top"/>
    </xf>
    <xf numFmtId="49" fontId="1" fillId="4" borderId="1">
      <alignment horizontal="left" vertical="top"/>
    </xf>
    <xf numFmtId="49" fontId="8" fillId="0" borderId="1">
      <alignment horizontal="left" vertical="top"/>
    </xf>
    <xf numFmtId="0" fontId="1" fillId="3" borderId="1">
      <alignment horizontal="left" vertical="top" wrapText="1"/>
    </xf>
    <xf numFmtId="0" fontId="8" fillId="0" borderId="1">
      <alignment horizontal="left" vertical="top" wrapText="1"/>
    </xf>
    <xf numFmtId="0" fontId="1" fillId="2" borderId="1">
      <alignment horizontal="left" vertical="top" wrapText="1"/>
    </xf>
    <xf numFmtId="0" fontId="1" fillId="6" borderId="1">
      <alignment horizontal="left" vertical="top" wrapText="1"/>
    </xf>
    <xf numFmtId="0" fontId="1" fillId="7" borderId="1">
      <alignment horizontal="left" vertical="top" wrapText="1"/>
    </xf>
    <xf numFmtId="0" fontId="1" fillId="8" borderId="1">
      <alignment horizontal="left" vertical="top" wrapText="1"/>
    </xf>
    <xf numFmtId="0" fontId="1" fillId="0" borderId="1">
      <alignment horizontal="left" vertical="top" wrapText="1"/>
    </xf>
    <xf numFmtId="0" fontId="10" fillId="0" borderId="0">
      <alignment horizontal="left" vertical="top"/>
    </xf>
    <xf numFmtId="0" fontId="1" fillId="3" borderId="2" applyNumberFormat="0">
      <alignment horizontal="right" vertical="top"/>
    </xf>
    <xf numFmtId="0" fontId="1" fillId="2" borderId="2" applyNumberFormat="0">
      <alignment horizontal="right" vertical="top"/>
    </xf>
    <xf numFmtId="0" fontId="1" fillId="0" borderId="1" applyNumberFormat="0">
      <alignment horizontal="right" vertical="top"/>
    </xf>
    <xf numFmtId="0" fontId="1" fillId="0" borderId="1" applyNumberFormat="0">
      <alignment horizontal="right" vertical="top"/>
    </xf>
    <xf numFmtId="0" fontId="1" fillId="6" borderId="2" applyNumberFormat="0">
      <alignment horizontal="right" vertical="top"/>
    </xf>
    <xf numFmtId="0" fontId="1" fillId="0" borderId="1" applyNumberFormat="0">
      <alignment horizontal="right" vertical="top"/>
    </xf>
    <xf numFmtId="49" fontId="11" fillId="9" borderId="1">
      <alignment horizontal="left" vertical="top" wrapText="1"/>
    </xf>
    <xf numFmtId="49" fontId="1" fillId="0" borderId="1">
      <alignment horizontal="left" vertical="top" wrapText="1"/>
    </xf>
    <xf numFmtId="164" fontId="1" fillId="0" borderId="0" applyFont="0" applyFill="0" applyBorder="0" applyAlignment="0" applyProtection="0"/>
    <xf numFmtId="0" fontId="1" fillId="8" borderId="1">
      <alignment horizontal="left" vertical="top" wrapText="1"/>
    </xf>
    <xf numFmtId="0" fontId="1" fillId="0" borderId="1">
      <alignment horizontal="left" vertical="top" wrapText="1"/>
    </xf>
    <xf numFmtId="44" fontId="1" fillId="0" borderId="0" applyFont="0" applyFill="0" applyBorder="0" applyAlignment="0" applyProtection="0"/>
    <xf numFmtId="9" fontId="1" fillId="0" borderId="0" applyFont="0" applyFill="0" applyBorder="0" applyAlignment="0" applyProtection="0"/>
    <xf numFmtId="0" fontId="29" fillId="0" borderId="0"/>
  </cellStyleXfs>
  <cellXfs count="847">
    <xf numFmtId="0" fontId="0" fillId="0" borderId="0" xfId="0"/>
    <xf numFmtId="0" fontId="3" fillId="0" borderId="0" xfId="0" applyFont="1" applyAlignment="1">
      <alignment horizontal="center"/>
    </xf>
    <xf numFmtId="0" fontId="3" fillId="0" borderId="0" xfId="0" applyFont="1"/>
    <xf numFmtId="0" fontId="5" fillId="0" borderId="0" xfId="0" applyFont="1"/>
    <xf numFmtId="0" fontId="4" fillId="0" borderId="0" xfId="0" applyFont="1"/>
    <xf numFmtId="0" fontId="4" fillId="0" borderId="0" xfId="0" applyFont="1" applyAlignment="1">
      <alignment vertical="justify"/>
    </xf>
    <xf numFmtId="49" fontId="4" fillId="0" borderId="0" xfId="0" applyNumberFormat="1" applyFont="1" applyAlignment="1">
      <alignment vertical="justify"/>
    </xf>
    <xf numFmtId="49" fontId="4" fillId="0" borderId="0" xfId="0" applyNumberFormat="1" applyFont="1"/>
    <xf numFmtId="0" fontId="4" fillId="0" borderId="0" xfId="0" applyFont="1" applyAlignment="1">
      <alignment horizontal="center" vertical="justify"/>
    </xf>
    <xf numFmtId="0" fontId="7" fillId="0" borderId="0" xfId="0" applyFont="1"/>
    <xf numFmtId="2" fontId="4" fillId="0" borderId="0" xfId="0" applyNumberFormat="1" applyFont="1" applyAlignment="1">
      <alignment horizontal="right"/>
    </xf>
    <xf numFmtId="49" fontId="4" fillId="0" borderId="0" xfId="0" applyNumberFormat="1" applyFont="1" applyFill="1"/>
    <xf numFmtId="0" fontId="5" fillId="0" borderId="0" xfId="0" applyFont="1" applyFill="1"/>
    <xf numFmtId="0" fontId="9" fillId="10" borderId="0" xfId="0" applyFont="1" applyFill="1"/>
    <xf numFmtId="0" fontId="9" fillId="0" borderId="0" xfId="0" applyFont="1" applyFill="1" applyBorder="1" applyAlignment="1">
      <alignment wrapText="1" shrinkToFit="1"/>
    </xf>
    <xf numFmtId="0" fontId="9" fillId="10" borderId="0" xfId="0" applyFont="1" applyFill="1" applyBorder="1"/>
    <xf numFmtId="0" fontId="7" fillId="0" borderId="0" xfId="0" applyFont="1" applyBorder="1"/>
    <xf numFmtId="0" fontId="3" fillId="0" borderId="0" xfId="0" applyFont="1" applyBorder="1" applyAlignment="1">
      <alignment horizontal="center"/>
    </xf>
    <xf numFmtId="0" fontId="3" fillId="0" borderId="0" xfId="0" applyFont="1" applyFill="1" applyBorder="1" applyAlignment="1">
      <alignment horizontal="center"/>
    </xf>
    <xf numFmtId="0" fontId="9" fillId="0" borderId="0" xfId="0" applyFont="1" applyFill="1" applyBorder="1"/>
    <xf numFmtId="0" fontId="16" fillId="0" borderId="0" xfId="0" applyFont="1" applyFill="1"/>
    <xf numFmtId="2" fontId="4" fillId="0" borderId="0" xfId="0" applyNumberFormat="1" applyFont="1" applyFill="1" applyAlignment="1">
      <alignment horizontal="right"/>
    </xf>
    <xf numFmtId="0" fontId="4" fillId="0" borderId="3" xfId="0" applyFont="1" applyFill="1" applyBorder="1" applyAlignment="1">
      <alignment horizontal="center"/>
    </xf>
    <xf numFmtId="0" fontId="4" fillId="0" borderId="3" xfId="0" applyFont="1" applyFill="1" applyBorder="1" applyAlignment="1">
      <alignment horizontal="center" vertical="justify"/>
    </xf>
    <xf numFmtId="165" fontId="9" fillId="0" borderId="3" xfId="0" applyNumberFormat="1" applyFont="1" applyFill="1" applyBorder="1" applyAlignment="1">
      <alignment horizontal="right" vertical="top" wrapText="1"/>
    </xf>
    <xf numFmtId="0" fontId="9" fillId="11" borderId="9" xfId="0" applyFont="1" applyFill="1" applyBorder="1" applyAlignment="1">
      <alignment horizontal="center" vertical="top" wrapText="1"/>
    </xf>
    <xf numFmtId="165" fontId="9" fillId="11" borderId="3" xfId="0" applyNumberFormat="1" applyFont="1" applyFill="1" applyBorder="1" applyAlignment="1">
      <alignment horizontal="right" vertical="top" wrapText="1"/>
    </xf>
    <xf numFmtId="49" fontId="9" fillId="0" borderId="3" xfId="0" applyNumberFormat="1" applyFont="1" applyFill="1" applyBorder="1"/>
    <xf numFmtId="165" fontId="9" fillId="0" borderId="3" xfId="0" applyNumberFormat="1" applyFont="1" applyBorder="1" applyAlignment="1">
      <alignment horizontal="right" vertical="top" wrapText="1"/>
    </xf>
    <xf numFmtId="0" fontId="13" fillId="0" borderId="5" xfId="0" applyNumberFormat="1" applyFont="1" applyFill="1" applyBorder="1" applyAlignment="1">
      <alignment vertical="justify" wrapText="1"/>
    </xf>
    <xf numFmtId="49" fontId="17" fillId="0" borderId="5" xfId="0" applyNumberFormat="1" applyFont="1" applyFill="1" applyBorder="1" applyAlignment="1">
      <alignment horizontal="center"/>
    </xf>
    <xf numFmtId="0" fontId="13" fillId="0" borderId="5" xfId="0" applyNumberFormat="1" applyFont="1" applyFill="1" applyBorder="1" applyAlignment="1">
      <alignment vertical="top" wrapText="1"/>
    </xf>
    <xf numFmtId="49" fontId="17" fillId="0" borderId="3" xfId="0" applyNumberFormat="1" applyFont="1" applyFill="1" applyBorder="1" applyAlignment="1">
      <alignment horizontal="center"/>
    </xf>
    <xf numFmtId="0" fontId="13" fillId="0" borderId="3" xfId="0" applyNumberFormat="1" applyFont="1" applyFill="1" applyBorder="1" applyAlignment="1">
      <alignment vertical="top" wrapText="1"/>
    </xf>
    <xf numFmtId="49" fontId="13" fillId="0" borderId="3" xfId="0" applyNumberFormat="1" applyFont="1" applyBorder="1" applyAlignment="1">
      <alignment vertical="top" wrapText="1"/>
    </xf>
    <xf numFmtId="49" fontId="9" fillId="0" borderId="3" xfId="0" applyNumberFormat="1" applyFont="1" applyFill="1" applyBorder="1" applyAlignment="1">
      <alignment vertical="top" wrapText="1"/>
    </xf>
    <xf numFmtId="49" fontId="18" fillId="0" borderId="5" xfId="0" applyNumberFormat="1" applyFont="1" applyFill="1" applyBorder="1" applyAlignment="1">
      <alignment vertical="top"/>
    </xf>
    <xf numFmtId="165" fontId="18" fillId="0" borderId="5" xfId="0" applyNumberFormat="1" applyFont="1" applyFill="1" applyBorder="1" applyAlignment="1">
      <alignment horizontal="right" vertical="top" wrapText="1"/>
    </xf>
    <xf numFmtId="165" fontId="18" fillId="0" borderId="5" xfId="0" applyNumberFormat="1" applyFont="1" applyBorder="1" applyAlignment="1">
      <alignment horizontal="right" vertical="top" wrapText="1"/>
    </xf>
    <xf numFmtId="49" fontId="18" fillId="0" borderId="3" xfId="0" applyNumberFormat="1" applyFont="1" applyFill="1" applyBorder="1" applyAlignment="1">
      <alignment vertical="top"/>
    </xf>
    <xf numFmtId="165" fontId="18" fillId="0" borderId="3" xfId="0" applyNumberFormat="1" applyFont="1" applyFill="1" applyBorder="1" applyAlignment="1">
      <alignment horizontal="right" vertical="top" wrapText="1"/>
    </xf>
    <xf numFmtId="165" fontId="18" fillId="0" borderId="3" xfId="0" applyNumberFormat="1" applyFont="1" applyBorder="1" applyAlignment="1">
      <alignment horizontal="right" vertical="top" wrapText="1"/>
    </xf>
    <xf numFmtId="49" fontId="13" fillId="0" borderId="3" xfId="0" applyNumberFormat="1" applyFont="1" applyBorder="1" applyAlignment="1">
      <alignment horizontal="left" vertical="top" wrapText="1"/>
    </xf>
    <xf numFmtId="49" fontId="13" fillId="0" borderId="3" xfId="0" applyNumberFormat="1" applyFont="1" applyFill="1" applyBorder="1" applyAlignment="1">
      <alignment vertical="justify"/>
    </xf>
    <xf numFmtId="49" fontId="13" fillId="0" borderId="3" xfId="0" applyNumberFormat="1" applyFont="1" applyFill="1" applyBorder="1" applyAlignment="1">
      <alignment vertical="top" wrapText="1"/>
    </xf>
    <xf numFmtId="49" fontId="13" fillId="0" borderId="3" xfId="0" applyNumberFormat="1" applyFont="1" applyFill="1" applyBorder="1" applyAlignment="1">
      <alignment horizontal="left" vertical="center" wrapText="1"/>
    </xf>
    <xf numFmtId="49" fontId="13" fillId="0" borderId="3" xfId="0" applyNumberFormat="1" applyFont="1" applyFill="1" applyBorder="1" applyAlignment="1">
      <alignment vertical="top"/>
    </xf>
    <xf numFmtId="165" fontId="13" fillId="0" borderId="3" xfId="0" applyNumberFormat="1" applyFont="1" applyFill="1" applyBorder="1" applyAlignment="1">
      <alignment horizontal="right" vertical="top" wrapText="1"/>
    </xf>
    <xf numFmtId="0" fontId="13" fillId="0" borderId="5" xfId="0" applyNumberFormat="1" applyFont="1" applyFill="1" applyBorder="1" applyAlignment="1">
      <alignment horizontal="center" vertical="top" wrapText="1"/>
    </xf>
    <xf numFmtId="49" fontId="13" fillId="0" borderId="3" xfId="0" applyNumberFormat="1" applyFont="1" applyFill="1" applyBorder="1" applyAlignment="1">
      <alignment horizontal="left" vertical="top" wrapText="1"/>
    </xf>
    <xf numFmtId="0" fontId="13" fillId="0" borderId="5" xfId="0" applyFont="1" applyBorder="1" applyAlignment="1">
      <alignment vertical="top" wrapText="1"/>
    </xf>
    <xf numFmtId="0" fontId="13" fillId="0" borderId="7" xfId="0" applyFont="1" applyBorder="1" applyAlignment="1">
      <alignment vertical="top" wrapText="1"/>
    </xf>
    <xf numFmtId="0" fontId="13" fillId="0" borderId="8" xfId="0" applyFont="1" applyBorder="1" applyAlignment="1">
      <alignment vertical="top" wrapText="1"/>
    </xf>
    <xf numFmtId="0" fontId="21" fillId="0" borderId="3" xfId="0" applyNumberFormat="1" applyFont="1" applyFill="1" applyBorder="1" applyAlignment="1">
      <alignment vertical="justify" wrapText="1"/>
    </xf>
    <xf numFmtId="0" fontId="14" fillId="0" borderId="0" xfId="0" applyFont="1" applyAlignment="1">
      <alignment horizontal="center" vertical="justify"/>
    </xf>
    <xf numFmtId="49" fontId="13" fillId="0" borderId="3" xfId="0" applyNumberFormat="1" applyFont="1" applyFill="1" applyBorder="1" applyAlignment="1">
      <alignment horizontal="center" vertical="center" wrapText="1"/>
    </xf>
    <xf numFmtId="2" fontId="13" fillId="0" borderId="3" xfId="0" applyNumberFormat="1" applyFont="1" applyFill="1" applyBorder="1" applyAlignment="1">
      <alignment horizontal="center" vertical="center" wrapText="1"/>
    </xf>
    <xf numFmtId="164" fontId="13" fillId="0" borderId="3" xfId="22" applyFont="1" applyFill="1" applyBorder="1" applyAlignment="1">
      <alignment horizontal="center" vertical="center" wrapText="1"/>
    </xf>
    <xf numFmtId="0" fontId="15" fillId="0" borderId="6" xfId="0" applyFont="1" applyBorder="1" applyAlignment="1">
      <alignment horizontal="center" vertical="justify"/>
    </xf>
    <xf numFmtId="0" fontId="9" fillId="0" borderId="3" xfId="0" applyFont="1" applyFill="1" applyBorder="1" applyAlignment="1">
      <alignment horizontal="center" wrapText="1" shrinkToFit="1"/>
    </xf>
    <xf numFmtId="0" fontId="13" fillId="0" borderId="3" xfId="0" applyFont="1" applyBorder="1" applyAlignment="1">
      <alignment horizontal="center" vertical="justify"/>
    </xf>
    <xf numFmtId="0" fontId="13" fillId="0" borderId="3" xfId="0" applyFont="1" applyBorder="1" applyAlignment="1">
      <alignment horizontal="center" wrapText="1"/>
    </xf>
    <xf numFmtId="0" fontId="13" fillId="0" borderId="3" xfId="0" applyFont="1" applyFill="1" applyBorder="1" applyAlignment="1">
      <alignment horizontal="center" vertical="center" wrapText="1"/>
    </xf>
    <xf numFmtId="0" fontId="19" fillId="0" borderId="3" xfId="0" applyFont="1" applyBorder="1" applyAlignment="1">
      <alignment horizontal="center" vertical="center" wrapText="1"/>
    </xf>
    <xf numFmtId="0" fontId="20" fillId="0" borderId="3" xfId="0" applyFont="1" applyBorder="1"/>
    <xf numFmtId="0" fontId="13" fillId="0" borderId="5" xfId="0" applyFont="1" applyBorder="1" applyAlignment="1">
      <alignment horizontal="center" vertical="top" wrapText="1"/>
    </xf>
    <xf numFmtId="0" fontId="13" fillId="0" borderId="7" xfId="0" applyFont="1" applyBorder="1" applyAlignment="1">
      <alignment horizontal="center" vertical="top" wrapText="1"/>
    </xf>
    <xf numFmtId="0" fontId="13" fillId="0" borderId="8" xfId="0" applyFont="1" applyBorder="1" applyAlignment="1">
      <alignment horizontal="center" vertical="top" wrapText="1"/>
    </xf>
    <xf numFmtId="0" fontId="22" fillId="0" borderId="3" xfId="0" applyFont="1" applyBorder="1" applyAlignment="1">
      <alignment horizontal="center" vertical="center" wrapText="1"/>
    </xf>
    <xf numFmtId="0" fontId="23" fillId="11" borderId="3" xfId="0" applyFont="1" applyFill="1" applyBorder="1" applyAlignment="1">
      <alignment wrapText="1"/>
    </xf>
    <xf numFmtId="0" fontId="23" fillId="11" borderId="10" xfId="0" applyFont="1" applyFill="1" applyBorder="1" applyAlignment="1">
      <alignment horizontal="center" vertical="top" wrapText="1"/>
    </xf>
    <xf numFmtId="0" fontId="23" fillId="11" borderId="4" xfId="0" applyFont="1" applyFill="1" applyBorder="1" applyAlignment="1">
      <alignment horizontal="center" vertical="top" wrapText="1"/>
    </xf>
    <xf numFmtId="0" fontId="23" fillId="11" borderId="9" xfId="0" applyFont="1" applyFill="1" applyBorder="1" applyAlignment="1">
      <alignment horizontal="center" vertical="top" wrapText="1"/>
    </xf>
    <xf numFmtId="0" fontId="24" fillId="12" borderId="3" xfId="0" applyFont="1" applyFill="1" applyBorder="1" applyAlignment="1">
      <alignment horizontal="center" vertical="top" wrapText="1"/>
    </xf>
    <xf numFmtId="0" fontId="23" fillId="12" borderId="10" xfId="0" applyFont="1" applyFill="1" applyBorder="1" applyAlignment="1">
      <alignment horizontal="center" vertical="justify"/>
    </xf>
    <xf numFmtId="0" fontId="23" fillId="12" borderId="4" xfId="0" applyFont="1" applyFill="1" applyBorder="1" applyAlignment="1">
      <alignment horizontal="center" vertical="justify"/>
    </xf>
    <xf numFmtId="0" fontId="23" fillId="12" borderId="9" xfId="0" applyFont="1" applyFill="1" applyBorder="1" applyAlignment="1">
      <alignment horizontal="center" vertical="justify"/>
    </xf>
    <xf numFmtId="0" fontId="9" fillId="0" borderId="0" xfId="0" applyFont="1" applyFill="1"/>
    <xf numFmtId="0" fontId="18" fillId="0" borderId="0" xfId="0" applyFont="1"/>
    <xf numFmtId="0" fontId="18" fillId="0" borderId="0" xfId="0" applyFont="1" applyFill="1"/>
    <xf numFmtId="0" fontId="23" fillId="0" borderId="0" xfId="0" applyFont="1" applyFill="1"/>
    <xf numFmtId="0" fontId="23" fillId="12" borderId="0" xfId="0" applyFont="1" applyFill="1"/>
    <xf numFmtId="0" fontId="9" fillId="0" borderId="3" xfId="0" applyFont="1" applyBorder="1" applyAlignment="1">
      <alignment horizontal="center" vertical="top" wrapText="1"/>
    </xf>
    <xf numFmtId="0" fontId="26" fillId="0" borderId="0" xfId="0" applyFont="1" applyFill="1"/>
    <xf numFmtId="0" fontId="26" fillId="11" borderId="0" xfId="0" applyFont="1" applyFill="1"/>
    <xf numFmtId="0" fontId="9" fillId="0" borderId="3" xfId="0" applyFont="1" applyBorder="1" applyAlignment="1">
      <alignment horizontal="center" vertical="top" wrapText="1"/>
    </xf>
    <xf numFmtId="0" fontId="23" fillId="11" borderId="5" xfId="0" applyFont="1" applyFill="1" applyBorder="1" applyAlignment="1">
      <alignment horizontal="center" vertical="top" wrapText="1"/>
    </xf>
    <xf numFmtId="49" fontId="9" fillId="0" borderId="3" xfId="0" applyNumberFormat="1" applyFont="1" applyFill="1" applyBorder="1" applyAlignment="1">
      <alignment horizontal="center" vertical="top" wrapText="1"/>
    </xf>
    <xf numFmtId="0" fontId="26" fillId="0" borderId="0" xfId="0" applyFont="1"/>
    <xf numFmtId="0" fontId="23" fillId="11" borderId="7" xfId="0" applyFont="1" applyFill="1" applyBorder="1" applyAlignment="1">
      <alignment horizontal="center" vertical="top" wrapText="1"/>
    </xf>
    <xf numFmtId="0" fontId="21" fillId="0" borderId="5" xfId="0" applyNumberFormat="1" applyFont="1" applyFill="1" applyBorder="1" applyAlignment="1">
      <alignment vertical="justify"/>
    </xf>
    <xf numFmtId="49" fontId="21" fillId="0" borderId="5" xfId="0" applyNumberFormat="1" applyFont="1" applyFill="1" applyBorder="1" applyAlignment="1">
      <alignment horizontal="center" vertical="top" wrapText="1"/>
    </xf>
    <xf numFmtId="49" fontId="21" fillId="0" borderId="5" xfId="0" applyNumberFormat="1" applyFont="1" applyFill="1" applyBorder="1" applyAlignment="1">
      <alignment vertical="top" wrapText="1"/>
    </xf>
    <xf numFmtId="49" fontId="4" fillId="0" borderId="3" xfId="0" applyNumberFormat="1" applyFont="1" applyFill="1" applyBorder="1" applyAlignment="1">
      <alignment vertical="justify"/>
    </xf>
    <xf numFmtId="49" fontId="21" fillId="0" borderId="8" xfId="0" applyNumberFormat="1" applyFont="1" applyFill="1" applyBorder="1" applyAlignment="1">
      <alignment horizontal="center" vertical="top" wrapText="1"/>
    </xf>
    <xf numFmtId="49" fontId="4" fillId="0" borderId="3" xfId="0" applyNumberFormat="1" applyFont="1" applyFill="1" applyBorder="1" applyAlignment="1">
      <alignment horizontal="center" vertical="center" wrapText="1"/>
    </xf>
    <xf numFmtId="0" fontId="23" fillId="11" borderId="7" xfId="0" applyFont="1" applyFill="1" applyBorder="1" applyAlignment="1">
      <alignment horizontal="center" vertical="top" wrapText="1"/>
    </xf>
    <xf numFmtId="49" fontId="4" fillId="0" borderId="3" xfId="0" applyNumberFormat="1" applyFont="1" applyBorder="1" applyAlignment="1">
      <alignment vertical="top" wrapText="1"/>
    </xf>
    <xf numFmtId="49" fontId="4" fillId="0" borderId="3" xfId="0" applyNumberFormat="1" applyFont="1" applyBorder="1" applyAlignment="1">
      <alignment horizontal="left" vertical="top" wrapText="1"/>
    </xf>
    <xf numFmtId="0" fontId="23" fillId="11" borderId="7" xfId="0" applyFont="1" applyFill="1" applyBorder="1" applyAlignment="1">
      <alignment vertical="top" wrapText="1"/>
    </xf>
    <xf numFmtId="0" fontId="4" fillId="0" borderId="3" xfId="0" applyNumberFormat="1" applyFont="1" applyFill="1" applyBorder="1" applyAlignment="1">
      <alignment vertical="top" wrapText="1"/>
    </xf>
    <xf numFmtId="49" fontId="4" fillId="0" borderId="5" xfId="0" applyNumberFormat="1" applyFont="1" applyFill="1" applyBorder="1" applyAlignment="1">
      <alignment horizontal="center" vertical="top"/>
    </xf>
    <xf numFmtId="49" fontId="4" fillId="0" borderId="5" xfId="0" applyNumberFormat="1" applyFont="1" applyFill="1" applyBorder="1" applyAlignment="1">
      <alignment vertical="top" wrapText="1"/>
    </xf>
    <xf numFmtId="49" fontId="4" fillId="0" borderId="3" xfId="0" applyNumberFormat="1" applyFont="1" applyFill="1" applyBorder="1" applyAlignment="1">
      <alignment vertical="center"/>
    </xf>
    <xf numFmtId="49" fontId="4" fillId="0" borderId="3" xfId="0" applyNumberFormat="1" applyFont="1" applyFill="1" applyBorder="1" applyAlignment="1">
      <alignment vertical="top" wrapText="1"/>
    </xf>
    <xf numFmtId="49" fontId="4" fillId="0" borderId="3" xfId="0" applyNumberFormat="1" applyFont="1" applyFill="1" applyBorder="1"/>
    <xf numFmtId="49" fontId="21" fillId="0" borderId="3" xfId="0" applyNumberFormat="1" applyFont="1" applyFill="1" applyBorder="1" applyAlignment="1">
      <alignment vertical="justify"/>
    </xf>
    <xf numFmtId="49" fontId="28" fillId="0" borderId="3" xfId="0" applyNumberFormat="1" applyFont="1" applyFill="1" applyBorder="1"/>
    <xf numFmtId="49" fontId="4" fillId="0" borderId="3" xfId="0" applyNumberFormat="1" applyFont="1" applyFill="1" applyBorder="1" applyAlignment="1">
      <alignment horizontal="left" vertical="top" wrapText="1"/>
    </xf>
    <xf numFmtId="0" fontId="4" fillId="0" borderId="3" xfId="25" applyNumberFormat="1" applyFont="1" applyFill="1" applyBorder="1" applyAlignment="1">
      <alignment vertical="justify" wrapText="1"/>
    </xf>
    <xf numFmtId="49" fontId="21" fillId="0" borderId="3" xfId="0" applyNumberFormat="1" applyFont="1" applyFill="1" applyBorder="1" applyAlignment="1">
      <alignment horizontal="center" vertical="center" wrapText="1"/>
    </xf>
    <xf numFmtId="49" fontId="4" fillId="0" borderId="3" xfId="0" applyNumberFormat="1" applyFont="1" applyFill="1" applyBorder="1" applyAlignment="1">
      <alignment horizontal="left" vertical="center" wrapText="1"/>
    </xf>
    <xf numFmtId="168" fontId="26" fillId="0" borderId="3" xfId="0" applyNumberFormat="1" applyFont="1" applyFill="1" applyBorder="1" applyAlignment="1">
      <alignment vertical="justify"/>
    </xf>
    <xf numFmtId="0" fontId="26" fillId="0" borderId="3" xfId="27" applyNumberFormat="1" applyFont="1" applyFill="1" applyBorder="1" applyAlignment="1" applyProtection="1">
      <alignment horizontal="left" vertical="top" wrapText="1"/>
      <protection hidden="1"/>
    </xf>
    <xf numFmtId="165" fontId="4" fillId="0" borderId="0" xfId="0" applyNumberFormat="1" applyFont="1" applyBorder="1" applyAlignment="1">
      <alignment horizontal="right" vertical="top" wrapText="1"/>
    </xf>
    <xf numFmtId="0" fontId="23" fillId="11" borderId="3" xfId="0" applyFont="1" applyFill="1" applyBorder="1" applyAlignment="1">
      <alignment horizontal="center" vertical="top" wrapText="1"/>
    </xf>
    <xf numFmtId="0" fontId="26" fillId="0" borderId="3" xfId="0" applyNumberFormat="1" applyFont="1" applyFill="1" applyBorder="1" applyAlignment="1">
      <alignment horizontal="left" vertical="center" wrapText="1"/>
    </xf>
    <xf numFmtId="49" fontId="4" fillId="0" borderId="3" xfId="0" applyNumberFormat="1" applyFont="1" applyFill="1" applyBorder="1" applyAlignment="1">
      <alignment horizontal="center" vertical="top"/>
    </xf>
    <xf numFmtId="49" fontId="4" fillId="0" borderId="3" xfId="0" applyNumberFormat="1" applyFont="1" applyFill="1" applyBorder="1" applyAlignment="1">
      <alignment horizontal="center" vertical="top" wrapText="1"/>
    </xf>
    <xf numFmtId="0" fontId="26" fillId="0" borderId="3" xfId="0" applyNumberFormat="1" applyFont="1" applyFill="1" applyBorder="1" applyAlignment="1">
      <alignment vertical="justify"/>
    </xf>
    <xf numFmtId="0" fontId="30" fillId="0" borderId="0" xfId="0" applyFont="1" applyFill="1"/>
    <xf numFmtId="49" fontId="4" fillId="0" borderId="3" xfId="0" applyNumberFormat="1" applyFont="1" applyFill="1" applyBorder="1" applyAlignment="1">
      <alignment vertical="top"/>
    </xf>
    <xf numFmtId="0" fontId="23" fillId="11" borderId="8" xfId="0" applyFont="1" applyFill="1" applyBorder="1" applyAlignment="1">
      <alignment horizontal="center" vertical="top" wrapText="1"/>
    </xf>
    <xf numFmtId="49" fontId="31" fillId="0" borderId="3" xfId="0" applyNumberFormat="1" applyFont="1" applyFill="1" applyBorder="1" applyAlignment="1">
      <alignment vertical="top"/>
    </xf>
    <xf numFmtId="0" fontId="26" fillId="0" borderId="5" xfId="0" applyFont="1" applyBorder="1" applyAlignment="1">
      <alignment horizontal="center" vertical="top" wrapText="1"/>
    </xf>
    <xf numFmtId="0" fontId="26" fillId="11" borderId="5" xfId="0" applyFont="1" applyFill="1" applyBorder="1" applyAlignment="1">
      <alignment horizontal="center" vertical="top" wrapText="1"/>
    </xf>
    <xf numFmtId="49" fontId="26" fillId="11" borderId="3" xfId="0" applyNumberFormat="1" applyFont="1" applyFill="1" applyBorder="1" applyAlignment="1">
      <alignment vertical="top" wrapText="1"/>
    </xf>
    <xf numFmtId="49" fontId="26" fillId="11" borderId="3" xfId="0" applyNumberFormat="1" applyFont="1" applyFill="1" applyBorder="1" applyAlignment="1">
      <alignment horizontal="left" vertical="top" wrapText="1"/>
    </xf>
    <xf numFmtId="0" fontId="4" fillId="11" borderId="0" xfId="0" applyFont="1" applyFill="1"/>
    <xf numFmtId="0" fontId="26" fillId="0" borderId="7" xfId="0" applyFont="1" applyBorder="1" applyAlignment="1">
      <alignment horizontal="center" vertical="top" wrapText="1"/>
    </xf>
    <xf numFmtId="0" fontId="26" fillId="11" borderId="7" xfId="0" applyFont="1" applyFill="1" applyBorder="1" applyAlignment="1">
      <alignment horizontal="center" vertical="top" wrapText="1"/>
    </xf>
    <xf numFmtId="49" fontId="26" fillId="0" borderId="5" xfId="0" applyNumberFormat="1" applyFont="1" applyFill="1" applyBorder="1" applyAlignment="1">
      <alignment vertical="top" wrapText="1"/>
    </xf>
    <xf numFmtId="0" fontId="4" fillId="0" borderId="3" xfId="0" applyNumberFormat="1" applyFont="1" applyFill="1" applyBorder="1" applyAlignment="1">
      <alignment vertical="center" wrapText="1"/>
    </xf>
    <xf numFmtId="49" fontId="4" fillId="0" borderId="3" xfId="0" applyNumberFormat="1" applyFont="1" applyFill="1" applyBorder="1" applyAlignment="1">
      <alignment wrapText="1"/>
    </xf>
    <xf numFmtId="49" fontId="4" fillId="0" borderId="5" xfId="0" applyNumberFormat="1" applyFont="1" applyFill="1" applyBorder="1" applyAlignment="1">
      <alignment wrapText="1"/>
    </xf>
    <xf numFmtId="49" fontId="26" fillId="0" borderId="3" xfId="0" applyNumberFormat="1" applyFont="1" applyFill="1" applyBorder="1" applyAlignment="1">
      <alignment vertical="top" wrapText="1"/>
    </xf>
    <xf numFmtId="0" fontId="4" fillId="0" borderId="8" xfId="0" applyNumberFormat="1" applyFont="1" applyFill="1" applyBorder="1" applyAlignment="1">
      <alignment vertical="center" wrapText="1"/>
    </xf>
    <xf numFmtId="49" fontId="26" fillId="0" borderId="8" xfId="0" applyNumberFormat="1" applyFont="1" applyFill="1" applyBorder="1" applyAlignment="1">
      <alignment vertical="top" wrapText="1"/>
    </xf>
    <xf numFmtId="49" fontId="26" fillId="0" borderId="3" xfId="0" applyNumberFormat="1" applyFont="1" applyFill="1" applyBorder="1" applyAlignment="1">
      <alignment wrapText="1"/>
    </xf>
    <xf numFmtId="49" fontId="26" fillId="0" borderId="3" xfId="0" applyNumberFormat="1" applyFont="1" applyFill="1" applyBorder="1" applyAlignment="1">
      <alignment horizontal="left" wrapText="1"/>
    </xf>
    <xf numFmtId="49" fontId="4" fillId="0" borderId="3" xfId="0" applyNumberFormat="1" applyFont="1" applyFill="1" applyBorder="1" applyAlignment="1">
      <alignment horizontal="left" wrapText="1"/>
    </xf>
    <xf numFmtId="0" fontId="4" fillId="0" borderId="5" xfId="0" applyNumberFormat="1" applyFont="1" applyFill="1" applyBorder="1" applyAlignment="1">
      <alignment vertical="center" wrapText="1"/>
    </xf>
    <xf numFmtId="49" fontId="4" fillId="0" borderId="5" xfId="0" applyNumberFormat="1" applyFont="1" applyFill="1" applyBorder="1" applyAlignment="1">
      <alignment horizontal="left" wrapText="1"/>
    </xf>
    <xf numFmtId="49" fontId="28" fillId="0" borderId="5" xfId="0" applyNumberFormat="1" applyFont="1" applyFill="1" applyBorder="1" applyAlignment="1">
      <alignment wrapText="1"/>
    </xf>
    <xf numFmtId="0" fontId="26" fillId="0" borderId="3" xfId="0" applyNumberFormat="1" applyFont="1" applyFill="1" applyBorder="1" applyAlignment="1">
      <alignment vertical="top" wrapText="1"/>
    </xf>
    <xf numFmtId="0" fontId="4" fillId="0" borderId="8" xfId="0" applyFont="1" applyBorder="1" applyAlignment="1">
      <alignment vertical="top" wrapText="1"/>
    </xf>
    <xf numFmtId="0" fontId="26" fillId="11" borderId="3" xfId="0" applyFont="1" applyFill="1" applyBorder="1" applyAlignment="1">
      <alignment horizontal="center" vertical="top" wrapText="1"/>
    </xf>
    <xf numFmtId="0" fontId="26" fillId="11" borderId="5" xfId="0" applyFont="1" applyFill="1" applyBorder="1" applyAlignment="1">
      <alignment vertical="top" wrapText="1"/>
    </xf>
    <xf numFmtId="49" fontId="26" fillId="11" borderId="5" xfId="0" applyNumberFormat="1" applyFont="1" applyFill="1" applyBorder="1" applyAlignment="1">
      <alignment vertical="top" wrapText="1"/>
    </xf>
    <xf numFmtId="0" fontId="30" fillId="0" borderId="0" xfId="0" applyFont="1"/>
    <xf numFmtId="0" fontId="26" fillId="0" borderId="8" xfId="0" applyFont="1" applyBorder="1" applyAlignment="1">
      <alignment horizontal="center" vertical="top" wrapText="1"/>
    </xf>
    <xf numFmtId="0" fontId="0" fillId="0" borderId="3" xfId="0" applyBorder="1"/>
    <xf numFmtId="0" fontId="4" fillId="0" borderId="3" xfId="0" applyFont="1" applyBorder="1" applyAlignment="1">
      <alignment wrapText="1"/>
    </xf>
    <xf numFmtId="49" fontId="26" fillId="11" borderId="3" xfId="0" applyNumberFormat="1" applyFont="1" applyFill="1" applyBorder="1" applyAlignment="1">
      <alignment horizontal="center" vertical="top" wrapText="1"/>
    </xf>
    <xf numFmtId="0" fontId="26" fillId="0" borderId="0" xfId="0" applyFont="1" applyAlignment="1">
      <alignment vertical="top" wrapText="1"/>
    </xf>
    <xf numFmtId="49" fontId="26" fillId="0" borderId="3" xfId="0" applyNumberFormat="1" applyFont="1" applyBorder="1" applyAlignment="1">
      <alignment horizontal="left" vertical="top" wrapText="1"/>
    </xf>
    <xf numFmtId="49" fontId="21" fillId="0" borderId="5" xfId="0" applyNumberFormat="1" applyFont="1" applyBorder="1" applyAlignment="1">
      <alignment horizontal="center" vertical="top" wrapText="1"/>
    </xf>
    <xf numFmtId="49" fontId="28" fillId="0" borderId="5" xfId="0" applyNumberFormat="1" applyFont="1" applyBorder="1" applyAlignment="1">
      <alignment horizontal="center" vertical="top" wrapText="1"/>
    </xf>
    <xf numFmtId="49" fontId="21" fillId="0" borderId="7" xfId="0" applyNumberFormat="1" applyFont="1" applyBorder="1" applyAlignment="1">
      <alignment horizontal="center" vertical="top" wrapText="1"/>
    </xf>
    <xf numFmtId="49" fontId="28" fillId="0" borderId="7" xfId="0" applyNumberFormat="1" applyFont="1" applyBorder="1" applyAlignment="1">
      <alignment horizontal="center" vertical="top" wrapText="1"/>
    </xf>
    <xf numFmtId="49" fontId="4" fillId="0" borderId="5" xfId="0" applyNumberFormat="1" applyFont="1" applyBorder="1" applyAlignment="1">
      <alignment vertical="top" wrapText="1"/>
    </xf>
    <xf numFmtId="49" fontId="26" fillId="0" borderId="5" xfId="0" applyNumberFormat="1" applyFont="1" applyBorder="1" applyAlignment="1">
      <alignment horizontal="center" vertical="top" wrapText="1"/>
    </xf>
    <xf numFmtId="49" fontId="4" fillId="0" borderId="5" xfId="0" applyNumberFormat="1" applyFont="1" applyBorder="1" applyAlignment="1">
      <alignment horizontal="center" vertical="top" wrapText="1"/>
    </xf>
    <xf numFmtId="49" fontId="4" fillId="0" borderId="7" xfId="0" applyNumberFormat="1" applyFont="1" applyBorder="1" applyAlignment="1">
      <alignment vertical="top" wrapText="1"/>
    </xf>
    <xf numFmtId="49" fontId="26" fillId="0" borderId="7" xfId="0" applyNumberFormat="1" applyFont="1" applyBorder="1" applyAlignment="1">
      <alignment horizontal="center" vertical="top" wrapText="1"/>
    </xf>
    <xf numFmtId="49" fontId="4" fillId="0" borderId="7" xfId="0" applyNumberFormat="1" applyFont="1" applyBorder="1" applyAlignment="1">
      <alignment horizontal="center" vertical="top" wrapText="1"/>
    </xf>
    <xf numFmtId="0" fontId="26" fillId="0" borderId="5" xfId="0" applyFont="1" applyFill="1" applyBorder="1" applyAlignment="1">
      <alignment horizontal="center" vertical="top" wrapText="1"/>
    </xf>
    <xf numFmtId="0" fontId="33" fillId="0" borderId="7" xfId="0" applyFont="1" applyFill="1" applyBorder="1" applyAlignment="1">
      <alignment horizontal="center" wrapText="1"/>
    </xf>
    <xf numFmtId="49" fontId="4" fillId="0" borderId="8" xfId="0" applyNumberFormat="1" applyFont="1" applyFill="1" applyBorder="1" applyAlignment="1">
      <alignment horizontal="center" vertical="top" wrapText="1"/>
    </xf>
    <xf numFmtId="49" fontId="4" fillId="0" borderId="8" xfId="0" applyNumberFormat="1" applyFont="1" applyFill="1" applyBorder="1" applyAlignment="1">
      <alignment horizontal="center" vertical="center" wrapText="1"/>
    </xf>
    <xf numFmtId="0" fontId="31" fillId="0" borderId="0" xfId="0" applyFont="1"/>
    <xf numFmtId="0" fontId="26" fillId="11" borderId="3" xfId="0" applyNumberFormat="1" applyFont="1" applyFill="1" applyBorder="1" applyAlignment="1">
      <alignment vertical="top" wrapText="1"/>
    </xf>
    <xf numFmtId="0" fontId="28" fillId="11" borderId="0" xfId="0" applyFont="1" applyFill="1"/>
    <xf numFmtId="3" fontId="4" fillId="0" borderId="3" xfId="0" applyNumberFormat="1" applyFont="1" applyFill="1" applyBorder="1" applyAlignment="1">
      <alignment horizontal="left" vertical="top" wrapText="1"/>
    </xf>
    <xf numFmtId="0" fontId="4" fillId="0" borderId="3" xfId="27" applyNumberFormat="1" applyFont="1" applyFill="1" applyBorder="1" applyAlignment="1" applyProtection="1">
      <alignment horizontal="left" vertical="top" wrapText="1"/>
      <protection hidden="1"/>
    </xf>
    <xf numFmtId="0" fontId="26" fillId="11" borderId="8" xfId="0" applyFont="1" applyFill="1" applyBorder="1" applyAlignment="1">
      <alignment horizontal="center" vertical="top" wrapText="1"/>
    </xf>
    <xf numFmtId="49" fontId="26" fillId="0" borderId="3" xfId="0" applyNumberFormat="1" applyFont="1" applyBorder="1" applyAlignment="1">
      <alignment vertical="justify" wrapText="1"/>
    </xf>
    <xf numFmtId="0" fontId="28" fillId="0" borderId="3" xfId="27" applyNumberFormat="1" applyFont="1" applyFill="1" applyBorder="1" applyAlignment="1" applyProtection="1">
      <alignment horizontal="left" vertical="top" wrapText="1"/>
      <protection hidden="1"/>
    </xf>
    <xf numFmtId="49" fontId="28" fillId="0" borderId="3" xfId="0" applyNumberFormat="1" applyFont="1" applyFill="1" applyBorder="1" applyAlignment="1">
      <alignment horizontal="left" vertical="top" wrapText="1"/>
    </xf>
    <xf numFmtId="0" fontId="26" fillId="11" borderId="5" xfId="27" applyNumberFormat="1" applyFont="1" applyFill="1" applyBorder="1" applyAlignment="1" applyProtection="1">
      <alignment vertical="top" wrapText="1"/>
      <protection hidden="1"/>
    </xf>
    <xf numFmtId="3" fontId="21" fillId="0" borderId="5" xfId="0" applyNumberFormat="1" applyFont="1" applyFill="1" applyBorder="1" applyAlignment="1">
      <alignment vertical="top" wrapText="1"/>
    </xf>
    <xf numFmtId="0" fontId="21" fillId="0" borderId="3" xfId="27" applyNumberFormat="1" applyFont="1" applyFill="1" applyBorder="1" applyAlignment="1" applyProtection="1">
      <alignment vertical="top" wrapText="1"/>
      <protection hidden="1"/>
    </xf>
    <xf numFmtId="49" fontId="26" fillId="0" borderId="3" xfId="0" applyNumberFormat="1" applyFont="1" applyFill="1" applyBorder="1" applyAlignment="1">
      <alignment horizontal="left" vertical="top" wrapText="1"/>
    </xf>
    <xf numFmtId="0" fontId="4" fillId="0" borderId="0" xfId="0" applyFont="1" applyAlignment="1">
      <alignment vertical="top"/>
    </xf>
    <xf numFmtId="0" fontId="4" fillId="0" borderId="3" xfId="0" applyNumberFormat="1" applyFont="1" applyBorder="1" applyAlignment="1">
      <alignment vertical="justify"/>
    </xf>
    <xf numFmtId="0" fontId="26" fillId="0" borderId="3" xfId="0" applyFont="1" applyBorder="1" applyAlignment="1">
      <alignment horizontal="center" vertical="top" wrapText="1"/>
    </xf>
    <xf numFmtId="49" fontId="26" fillId="11" borderId="8" xfId="0" applyNumberFormat="1" applyFont="1" applyFill="1" applyBorder="1" applyAlignment="1">
      <alignment horizontal="center" vertical="center" wrapText="1"/>
    </xf>
    <xf numFmtId="0" fontId="26" fillId="11" borderId="8" xfId="27" applyNumberFormat="1" applyFont="1" applyFill="1" applyBorder="1" applyAlignment="1" applyProtection="1">
      <alignment horizontal="center" vertical="top" wrapText="1"/>
      <protection hidden="1"/>
    </xf>
    <xf numFmtId="0" fontId="4" fillId="0" borderId="8" xfId="27" applyNumberFormat="1" applyFont="1" applyFill="1" applyBorder="1" applyAlignment="1" applyProtection="1">
      <alignment horizontal="center" vertical="top" wrapText="1"/>
      <protection hidden="1"/>
    </xf>
    <xf numFmtId="0" fontId="4" fillId="0" borderId="5" xfId="0" applyFont="1" applyBorder="1" applyAlignment="1">
      <alignment horizontal="center" vertical="top" wrapText="1"/>
    </xf>
    <xf numFmtId="0" fontId="4" fillId="0" borderId="8" xfId="0" applyFont="1" applyBorder="1" applyAlignment="1">
      <alignment horizontal="center" vertical="top" wrapText="1"/>
    </xf>
    <xf numFmtId="0" fontId="8" fillId="0" borderId="8" xfId="0" applyFont="1" applyBorder="1" applyAlignment="1">
      <alignment horizontal="center" vertical="top" wrapText="1"/>
    </xf>
    <xf numFmtId="49" fontId="4" fillId="0" borderId="8" xfId="0" applyNumberFormat="1" applyFont="1" applyFill="1" applyBorder="1" applyAlignment="1">
      <alignment vertical="top" wrapText="1"/>
    </xf>
    <xf numFmtId="168" fontId="26" fillId="11" borderId="3" xfId="0" applyNumberFormat="1" applyFont="1" applyFill="1" applyBorder="1" applyAlignment="1">
      <alignment horizontal="center" vertical="top" wrapText="1"/>
    </xf>
    <xf numFmtId="0" fontId="0" fillId="0" borderId="8" xfId="0" applyFont="1" applyBorder="1" applyAlignment="1">
      <alignment horizontal="center" vertical="top"/>
    </xf>
    <xf numFmtId="0" fontId="4" fillId="13" borderId="8" xfId="0" applyNumberFormat="1" applyFont="1" applyFill="1" applyBorder="1" applyAlignment="1">
      <alignment horizontal="center" vertical="top" wrapText="1"/>
    </xf>
    <xf numFmtId="49" fontId="4" fillId="13" borderId="3" xfId="0" applyNumberFormat="1" applyFont="1" applyFill="1" applyBorder="1" applyAlignment="1">
      <alignment horizontal="left" vertical="top" wrapText="1"/>
    </xf>
    <xf numFmtId="49" fontId="26" fillId="11" borderId="5" xfId="0" applyNumberFormat="1" applyFont="1" applyFill="1" applyBorder="1" applyAlignment="1">
      <alignment horizontal="center" vertical="top" wrapText="1"/>
    </xf>
    <xf numFmtId="49" fontId="4" fillId="0" borderId="3" xfId="0" applyNumberFormat="1" applyFont="1" applyBorder="1" applyAlignment="1">
      <alignment vertical="justify"/>
    </xf>
    <xf numFmtId="0" fontId="4" fillId="0" borderId="5" xfId="0" applyNumberFormat="1" applyFont="1" applyFill="1" applyBorder="1" applyAlignment="1">
      <alignment vertical="top" wrapText="1"/>
    </xf>
    <xf numFmtId="0" fontId="21" fillId="0" borderId="8" xfId="27" applyNumberFormat="1" applyFont="1" applyFill="1" applyBorder="1" applyAlignment="1" applyProtection="1">
      <alignment horizontal="center" vertical="top" wrapText="1"/>
      <protection hidden="1"/>
    </xf>
    <xf numFmtId="0" fontId="4" fillId="0" borderId="3" xfId="0" applyNumberFormat="1" applyFont="1" applyFill="1" applyBorder="1" applyAlignment="1">
      <alignment vertical="justify"/>
    </xf>
    <xf numFmtId="0" fontId="26" fillId="0" borderId="3" xfId="0" applyFont="1" applyFill="1" applyBorder="1" applyAlignment="1">
      <alignment vertical="top" wrapText="1"/>
    </xf>
    <xf numFmtId="0" fontId="21" fillId="0" borderId="3" xfId="0" applyFont="1" applyFill="1" applyBorder="1" applyAlignment="1">
      <alignment vertical="top" wrapText="1"/>
    </xf>
    <xf numFmtId="49" fontId="26" fillId="0" borderId="3" xfId="0" applyNumberFormat="1" applyFont="1" applyFill="1" applyBorder="1" applyAlignment="1">
      <alignment vertical="justify"/>
    </xf>
    <xf numFmtId="49" fontId="26" fillId="0" borderId="8" xfId="0" applyNumberFormat="1" applyFont="1" applyFill="1" applyBorder="1" applyAlignment="1">
      <alignment horizontal="center" vertical="top" wrapText="1"/>
    </xf>
    <xf numFmtId="0" fontId="26" fillId="0" borderId="8" xfId="27" applyNumberFormat="1" applyFont="1" applyFill="1" applyBorder="1" applyAlignment="1" applyProtection="1">
      <alignment horizontal="center" vertical="top" wrapText="1"/>
      <protection hidden="1"/>
    </xf>
    <xf numFmtId="0" fontId="21" fillId="0" borderId="8" xfId="0" applyNumberFormat="1" applyFont="1" applyFill="1" applyBorder="1" applyAlignment="1">
      <alignment horizontal="center" vertical="center" wrapText="1"/>
    </xf>
    <xf numFmtId="0" fontId="28" fillId="11" borderId="5" xfId="0" applyNumberFormat="1" applyFont="1" applyFill="1" applyBorder="1" applyAlignment="1">
      <alignment horizontal="center" vertical="center" wrapText="1"/>
    </xf>
    <xf numFmtId="0" fontId="0" fillId="0" borderId="8" xfId="0" applyFont="1" applyBorder="1" applyAlignment="1">
      <alignment horizontal="center" vertical="center" wrapText="1"/>
    </xf>
    <xf numFmtId="49" fontId="4" fillId="0" borderId="5" xfId="0" applyNumberFormat="1" applyFont="1" applyFill="1" applyBorder="1" applyAlignment="1">
      <alignment horizontal="center" vertical="top" wrapText="1"/>
    </xf>
    <xf numFmtId="0" fontId="28" fillId="11" borderId="5" xfId="0" applyFont="1" applyFill="1" applyBorder="1" applyAlignment="1">
      <alignment horizontal="center" vertical="top" wrapText="1"/>
    </xf>
    <xf numFmtId="0" fontId="0" fillId="0" borderId="8" xfId="0" applyBorder="1" applyAlignment="1">
      <alignment horizontal="center" vertical="top" wrapText="1"/>
    </xf>
    <xf numFmtId="49" fontId="21" fillId="0" borderId="3" xfId="0" applyNumberFormat="1" applyFont="1" applyFill="1" applyBorder="1" applyAlignment="1">
      <alignment vertical="top" wrapText="1"/>
    </xf>
    <xf numFmtId="49" fontId="21" fillId="0" borderId="3" xfId="0" applyNumberFormat="1" applyFont="1" applyFill="1" applyBorder="1" applyAlignment="1">
      <alignment horizontal="left" vertical="top" wrapText="1"/>
    </xf>
    <xf numFmtId="49" fontId="28" fillId="11" borderId="3" xfId="0" applyNumberFormat="1" applyFont="1" applyFill="1" applyBorder="1" applyAlignment="1">
      <alignment horizontal="left" vertical="top" wrapText="1"/>
    </xf>
    <xf numFmtId="0" fontId="4" fillId="0" borderId="3" xfId="0" applyNumberFormat="1" applyFont="1" applyFill="1" applyBorder="1" applyAlignment="1">
      <alignment horizontal="left" vertical="top" wrapText="1"/>
    </xf>
    <xf numFmtId="0" fontId="26" fillId="0" borderId="5" xfId="0" applyFont="1" applyFill="1" applyBorder="1" applyAlignment="1">
      <alignment horizontal="center" vertical="top" wrapText="1"/>
    </xf>
    <xf numFmtId="0" fontId="26" fillId="11" borderId="5" xfId="0" applyFont="1" applyFill="1" applyBorder="1" applyAlignment="1">
      <alignment horizontal="center" vertical="center" wrapText="1"/>
    </xf>
    <xf numFmtId="0" fontId="26" fillId="11" borderId="3" xfId="0" applyFont="1" applyFill="1" applyBorder="1" applyAlignment="1">
      <alignment vertical="top" wrapText="1"/>
    </xf>
    <xf numFmtId="0" fontId="30" fillId="11" borderId="0" xfId="0" applyFont="1" applyFill="1"/>
    <xf numFmtId="0" fontId="26" fillId="0" borderId="7" xfId="0" applyFont="1" applyFill="1" applyBorder="1" applyAlignment="1">
      <alignment horizontal="center" vertical="top" wrapText="1"/>
    </xf>
    <xf numFmtId="0" fontId="26" fillId="11" borderId="7" xfId="0" applyFont="1" applyFill="1" applyBorder="1" applyAlignment="1">
      <alignment horizontal="center" vertical="center" wrapText="1"/>
    </xf>
    <xf numFmtId="0" fontId="26" fillId="0" borderId="8" xfId="0" applyFont="1" applyFill="1" applyBorder="1" applyAlignment="1">
      <alignment horizontal="center" vertical="top" wrapText="1"/>
    </xf>
    <xf numFmtId="0" fontId="26" fillId="0" borderId="7" xfId="0" applyFont="1" applyFill="1" applyBorder="1" applyAlignment="1">
      <alignment horizontal="center" vertical="top" wrapText="1"/>
    </xf>
    <xf numFmtId="0" fontId="26" fillId="11" borderId="8" xfId="0" applyFont="1" applyFill="1" applyBorder="1" applyAlignment="1">
      <alignment horizontal="center" vertical="center" wrapText="1"/>
    </xf>
    <xf numFmtId="0" fontId="26" fillId="11" borderId="3" xfId="0" applyNumberFormat="1" applyFont="1" applyFill="1" applyBorder="1" applyAlignment="1">
      <alignment horizontal="center" vertical="center" wrapText="1"/>
    </xf>
    <xf numFmtId="168" fontId="28" fillId="11" borderId="5" xfId="0" applyNumberFormat="1" applyFont="1" applyFill="1" applyBorder="1" applyAlignment="1">
      <alignment horizontal="center" vertical="top" wrapText="1"/>
    </xf>
    <xf numFmtId="0" fontId="26" fillId="11" borderId="3" xfId="0" applyFont="1" applyFill="1" applyBorder="1" applyAlignment="1">
      <alignment horizontal="center" vertical="center" wrapText="1"/>
    </xf>
    <xf numFmtId="168" fontId="26" fillId="11" borderId="3" xfId="0" applyNumberFormat="1" applyFont="1" applyFill="1" applyBorder="1" applyAlignment="1">
      <alignment vertical="top" wrapText="1"/>
    </xf>
    <xf numFmtId="49" fontId="28" fillId="11" borderId="3" xfId="0" applyNumberFormat="1" applyFont="1" applyFill="1" applyBorder="1" applyAlignment="1">
      <alignment vertical="top" wrapText="1"/>
    </xf>
    <xf numFmtId="0" fontId="4" fillId="0" borderId="5" xfId="0" applyFont="1" applyBorder="1" applyAlignment="1">
      <alignment horizontal="center" vertical="center" wrapText="1"/>
    </xf>
    <xf numFmtId="168" fontId="4" fillId="0" borderId="3" xfId="0" applyNumberFormat="1" applyFont="1" applyFill="1" applyBorder="1" applyAlignment="1">
      <alignment vertical="top" wrapText="1"/>
    </xf>
    <xf numFmtId="0" fontId="4" fillId="0" borderId="7" xfId="0" applyFont="1" applyBorder="1" applyAlignment="1">
      <alignment horizontal="center" vertical="center" wrapText="1"/>
    </xf>
    <xf numFmtId="49" fontId="21" fillId="0" borderId="3" xfId="0" applyNumberFormat="1" applyFont="1" applyFill="1" applyBorder="1" applyAlignment="1">
      <alignment wrapText="1"/>
    </xf>
    <xf numFmtId="0" fontId="4" fillId="0" borderId="8" xfId="0" applyFont="1" applyBorder="1" applyAlignment="1">
      <alignment horizontal="center" vertical="center" wrapText="1"/>
    </xf>
    <xf numFmtId="49" fontId="21" fillId="0" borderId="3" xfId="0" applyNumberFormat="1" applyFont="1" applyFill="1" applyBorder="1"/>
    <xf numFmtId="0" fontId="26" fillId="11" borderId="8" xfId="0" applyFont="1" applyFill="1" applyBorder="1" applyAlignment="1">
      <alignment horizontal="center" vertical="top" wrapText="1"/>
    </xf>
    <xf numFmtId="0" fontId="4" fillId="11" borderId="11" xfId="0" applyFont="1" applyFill="1" applyBorder="1" applyAlignment="1">
      <alignment horizontal="center" vertical="top" wrapText="1"/>
    </xf>
    <xf numFmtId="0" fontId="26" fillId="11" borderId="11" xfId="0" applyFont="1" applyFill="1" applyBorder="1" applyAlignment="1">
      <alignment horizontal="center" vertical="top" wrapText="1"/>
    </xf>
    <xf numFmtId="49" fontId="26" fillId="11" borderId="3" xfId="0" applyNumberFormat="1" applyFont="1" applyFill="1" applyBorder="1" applyAlignment="1">
      <alignment vertical="justify"/>
    </xf>
    <xf numFmtId="0" fontId="30" fillId="0" borderId="0" xfId="0" applyFont="1" applyFill="1" applyAlignment="1">
      <alignment vertical="top"/>
    </xf>
    <xf numFmtId="0" fontId="26" fillId="0" borderId="8" xfId="0" applyFont="1" applyFill="1" applyBorder="1" applyAlignment="1">
      <alignment horizontal="center" vertical="top" wrapText="1"/>
    </xf>
    <xf numFmtId="49" fontId="34" fillId="0" borderId="3" xfId="0" applyNumberFormat="1" applyFont="1" applyFill="1" applyBorder="1" applyAlignment="1">
      <alignment horizontal="left" vertical="top" wrapText="1"/>
    </xf>
    <xf numFmtId="0" fontId="35" fillId="0" borderId="8" xfId="27" applyNumberFormat="1" applyFont="1" applyFill="1" applyBorder="1" applyAlignment="1" applyProtection="1">
      <alignment horizontal="center" vertical="top" wrapText="1"/>
      <protection hidden="1"/>
    </xf>
    <xf numFmtId="0" fontId="26" fillId="0" borderId="5" xfId="0" applyNumberFormat="1" applyFont="1" applyFill="1" applyBorder="1" applyAlignment="1">
      <alignment vertical="top" wrapText="1"/>
    </xf>
    <xf numFmtId="0" fontId="36" fillId="0" borderId="8" xfId="27" applyNumberFormat="1" applyFont="1" applyFill="1" applyBorder="1" applyAlignment="1" applyProtection="1">
      <alignment horizontal="center" vertical="top" wrapText="1"/>
      <protection hidden="1"/>
    </xf>
    <xf numFmtId="0" fontId="26" fillId="11" borderId="5" xfId="0" applyNumberFormat="1" applyFont="1" applyFill="1" applyBorder="1" applyAlignment="1">
      <alignment vertical="top" wrapText="1"/>
    </xf>
    <xf numFmtId="0" fontId="28" fillId="11" borderId="8" xfId="27" applyNumberFormat="1" applyFont="1" applyFill="1" applyBorder="1" applyAlignment="1" applyProtection="1">
      <alignment horizontal="center" vertical="top" wrapText="1"/>
      <protection hidden="1"/>
    </xf>
    <xf numFmtId="49" fontId="30" fillId="0" borderId="3" xfId="0" applyNumberFormat="1" applyFont="1" applyFill="1" applyBorder="1" applyAlignment="1">
      <alignment vertical="top" wrapText="1"/>
    </xf>
    <xf numFmtId="0" fontId="31" fillId="0" borderId="8" xfId="27" applyNumberFormat="1" applyFont="1" applyFill="1" applyBorder="1" applyAlignment="1" applyProtection="1">
      <alignment horizontal="center" vertical="top" wrapText="1"/>
      <protection hidden="1"/>
    </xf>
    <xf numFmtId="0" fontId="28" fillId="0" borderId="8" xfId="27" applyNumberFormat="1" applyFont="1" applyFill="1" applyBorder="1" applyAlignment="1" applyProtection="1">
      <alignment horizontal="center" vertical="top" wrapText="1"/>
      <protection hidden="1"/>
    </xf>
    <xf numFmtId="49" fontId="4" fillId="0" borderId="3" xfId="0" applyNumberFormat="1" applyFont="1" applyFill="1" applyBorder="1" applyAlignment="1">
      <alignment vertical="justify" wrapText="1"/>
    </xf>
    <xf numFmtId="49" fontId="4" fillId="11" borderId="3" xfId="0" applyNumberFormat="1" applyFont="1" applyFill="1" applyBorder="1" applyAlignment="1">
      <alignment vertical="top" wrapText="1"/>
    </xf>
    <xf numFmtId="0" fontId="37" fillId="0" borderId="3" xfId="0" applyFont="1" applyBorder="1" applyAlignment="1">
      <alignment wrapText="1"/>
    </xf>
    <xf numFmtId="0" fontId="37" fillId="0" borderId="5" xfId="0" applyFont="1" applyBorder="1" applyAlignment="1">
      <alignment wrapText="1"/>
    </xf>
    <xf numFmtId="0" fontId="26" fillId="11" borderId="5" xfId="0" applyNumberFormat="1" applyFont="1" applyFill="1" applyBorder="1" applyAlignment="1">
      <alignment horizontal="center" vertical="top" wrapText="1"/>
    </xf>
    <xf numFmtId="0" fontId="26" fillId="11" borderId="3" xfId="0" applyNumberFormat="1" applyFont="1" applyFill="1" applyBorder="1" applyAlignment="1">
      <alignment horizontal="left" vertical="top" wrapText="1"/>
    </xf>
    <xf numFmtId="0" fontId="23" fillId="11" borderId="0" xfId="0" applyFont="1" applyFill="1" applyAlignment="1">
      <alignment horizontal="center"/>
    </xf>
    <xf numFmtId="0" fontId="0" fillId="0" borderId="7" xfId="0" applyBorder="1" applyAlignment="1">
      <alignment horizontal="center" vertical="top" wrapText="1"/>
    </xf>
    <xf numFmtId="0" fontId="28" fillId="0" borderId="3" xfId="27" applyNumberFormat="1" applyFont="1" applyFill="1" applyBorder="1" applyAlignment="1" applyProtection="1">
      <alignment horizontal="center" vertical="top" wrapText="1"/>
      <protection hidden="1"/>
    </xf>
    <xf numFmtId="0" fontId="4" fillId="0" borderId="3" xfId="27" applyNumberFormat="1" applyFont="1" applyFill="1" applyBorder="1" applyAlignment="1" applyProtection="1">
      <alignment horizontal="center" vertical="top" wrapText="1"/>
      <protection hidden="1"/>
    </xf>
    <xf numFmtId="49" fontId="4" fillId="0" borderId="5" xfId="0" applyNumberFormat="1" applyFont="1" applyBorder="1" applyAlignment="1">
      <alignment horizontal="center" vertical="top" wrapText="1"/>
    </xf>
    <xf numFmtId="0" fontId="26" fillId="11" borderId="3" xfId="0" applyFont="1" applyFill="1" applyBorder="1" applyAlignment="1">
      <alignment horizontal="center" vertical="top" wrapText="1"/>
    </xf>
    <xf numFmtId="49" fontId="6" fillId="11" borderId="3" xfId="0" applyNumberFormat="1" applyFont="1" applyFill="1" applyBorder="1" applyAlignment="1">
      <alignment horizontal="center" vertical="center" wrapText="1"/>
    </xf>
    <xf numFmtId="0" fontId="23" fillId="0" borderId="0" xfId="0" applyFont="1"/>
    <xf numFmtId="0" fontId="26" fillId="11" borderId="7" xfId="0" applyFont="1" applyFill="1" applyBorder="1" applyAlignment="1">
      <alignment horizontal="center" vertical="top" wrapText="1"/>
    </xf>
    <xf numFmtId="0" fontId="27" fillId="0" borderId="0" xfId="0" applyFont="1" applyFill="1"/>
    <xf numFmtId="168" fontId="4" fillId="11" borderId="3" xfId="0" applyNumberFormat="1" applyFont="1" applyFill="1" applyBorder="1" applyAlignment="1">
      <alignment horizontal="center" vertical="top" wrapText="1"/>
    </xf>
    <xf numFmtId="49" fontId="4" fillId="11" borderId="3" xfId="0" applyNumberFormat="1" applyFont="1" applyFill="1" applyBorder="1" applyAlignment="1">
      <alignment horizontal="center" vertical="top" wrapText="1"/>
    </xf>
    <xf numFmtId="0" fontId="4" fillId="0" borderId="0" xfId="0" applyFont="1" applyFill="1"/>
    <xf numFmtId="0" fontId="4" fillId="0" borderId="0" xfId="0" applyFont="1" applyAlignment="1">
      <alignment vertical="top" wrapText="1"/>
    </xf>
    <xf numFmtId="49" fontId="26" fillId="0" borderId="3" xfId="0" applyNumberFormat="1" applyFont="1" applyBorder="1" applyAlignment="1">
      <alignment horizontal="center" vertical="top" wrapText="1"/>
    </xf>
    <xf numFmtId="49" fontId="4" fillId="0" borderId="3" xfId="0" applyNumberFormat="1" applyFont="1" applyBorder="1" applyAlignment="1">
      <alignment horizontal="center" vertical="top" wrapText="1"/>
    </xf>
    <xf numFmtId="49" fontId="4" fillId="0" borderId="5" xfId="0" applyNumberFormat="1" applyFont="1" applyBorder="1" applyAlignment="1">
      <alignment vertical="justify"/>
    </xf>
    <xf numFmtId="49" fontId="4" fillId="0" borderId="3" xfId="0" applyNumberFormat="1" applyFont="1" applyBorder="1" applyAlignment="1">
      <alignment vertical="center" wrapText="1"/>
    </xf>
    <xf numFmtId="49" fontId="26" fillId="11" borderId="3" xfId="0" applyNumberFormat="1" applyFont="1" applyFill="1" applyBorder="1" applyAlignment="1">
      <alignment horizontal="center" vertical="center" wrapText="1"/>
    </xf>
    <xf numFmtId="0" fontId="26" fillId="11" borderId="5" xfId="0" applyFont="1" applyFill="1" applyBorder="1" applyAlignment="1">
      <alignment vertical="top" wrapText="1"/>
    </xf>
    <xf numFmtId="0" fontId="26" fillId="11" borderId="3" xfId="27" applyNumberFormat="1" applyFont="1" applyFill="1" applyBorder="1" applyAlignment="1" applyProtection="1">
      <alignment horizontal="left" vertical="top" wrapText="1"/>
      <protection hidden="1"/>
    </xf>
    <xf numFmtId="0" fontId="26" fillId="11" borderId="7" xfId="0" applyFont="1" applyFill="1" applyBorder="1" applyAlignment="1">
      <alignment vertical="top" wrapText="1"/>
    </xf>
    <xf numFmtId="0" fontId="26" fillId="11" borderId="8" xfId="0" applyFont="1" applyFill="1" applyBorder="1" applyAlignment="1">
      <alignment vertical="top" wrapText="1"/>
    </xf>
    <xf numFmtId="168" fontId="4" fillId="0" borderId="8" xfId="0" applyNumberFormat="1" applyFont="1" applyFill="1" applyBorder="1" applyAlignment="1">
      <alignment vertical="top" wrapText="1"/>
    </xf>
    <xf numFmtId="0" fontId="8" fillId="0" borderId="7" xfId="0" applyFont="1" applyBorder="1" applyAlignment="1">
      <alignment vertical="top"/>
    </xf>
    <xf numFmtId="0" fontId="8" fillId="0" borderId="8" xfId="0" applyFont="1" applyBorder="1" applyAlignment="1">
      <alignment vertical="top"/>
    </xf>
    <xf numFmtId="0" fontId="21" fillId="0" borderId="0" xfId="0" applyNumberFormat="1" applyFont="1" applyAlignment="1">
      <alignment vertical="justify"/>
    </xf>
    <xf numFmtId="0" fontId="26" fillId="11" borderId="5" xfId="0" applyFont="1" applyFill="1" applyBorder="1" applyAlignment="1">
      <alignment vertical="center" wrapText="1"/>
    </xf>
    <xf numFmtId="0" fontId="8" fillId="11" borderId="7" xfId="0" applyFont="1" applyFill="1" applyBorder="1" applyAlignment="1">
      <alignment vertical="center" wrapText="1"/>
    </xf>
    <xf numFmtId="0" fontId="8" fillId="11" borderId="8" xfId="0" applyFont="1" applyFill="1" applyBorder="1" applyAlignment="1">
      <alignment vertical="center" wrapText="1"/>
    </xf>
    <xf numFmtId="0" fontId="21" fillId="0" borderId="3" xfId="0" applyNumberFormat="1" applyFont="1" applyBorder="1" applyAlignment="1">
      <alignment vertical="justify" wrapText="1"/>
    </xf>
    <xf numFmtId="168" fontId="26" fillId="11" borderId="3" xfId="0" applyNumberFormat="1" applyFont="1" applyFill="1" applyBorder="1" applyAlignment="1">
      <alignment vertical="center" wrapText="1"/>
    </xf>
    <xf numFmtId="0" fontId="26" fillId="11" borderId="3" xfId="27" applyNumberFormat="1" applyFont="1" applyFill="1" applyBorder="1" applyAlignment="1" applyProtection="1">
      <alignment vertical="top" wrapText="1"/>
      <protection hidden="1"/>
    </xf>
    <xf numFmtId="49" fontId="26" fillId="11" borderId="3" xfId="0" applyNumberFormat="1" applyFont="1" applyFill="1" applyBorder="1" applyAlignment="1">
      <alignment vertical="center" wrapText="1"/>
    </xf>
    <xf numFmtId="0" fontId="0" fillId="0" borderId="7" xfId="0" applyBorder="1" applyAlignment="1">
      <alignment horizontal="center" vertical="center" wrapText="1"/>
    </xf>
    <xf numFmtId="0" fontId="0" fillId="0" borderId="8" xfId="0" applyBorder="1" applyAlignment="1">
      <alignment horizontal="center" vertical="center" wrapText="1"/>
    </xf>
    <xf numFmtId="0" fontId="26" fillId="0" borderId="7" xfId="0" applyFont="1" applyBorder="1" applyAlignment="1">
      <alignment horizontal="center" vertical="top" wrapText="1"/>
    </xf>
    <xf numFmtId="2" fontId="26" fillId="11" borderId="5" xfId="0" applyNumberFormat="1" applyFont="1" applyFill="1" applyBorder="1" applyAlignment="1">
      <alignment horizontal="center" vertical="top" wrapText="1"/>
    </xf>
    <xf numFmtId="2" fontId="26" fillId="11" borderId="7" xfId="0" applyNumberFormat="1" applyFont="1" applyFill="1" applyBorder="1" applyAlignment="1">
      <alignment horizontal="center" vertical="top" wrapText="1"/>
    </xf>
    <xf numFmtId="2" fontId="26" fillId="11" borderId="8" xfId="0" applyNumberFormat="1" applyFont="1" applyFill="1" applyBorder="1" applyAlignment="1">
      <alignment horizontal="center" vertical="top" wrapText="1"/>
    </xf>
    <xf numFmtId="49" fontId="26" fillId="11" borderId="3" xfId="0" applyNumberFormat="1" applyFont="1" applyFill="1" applyBorder="1" applyAlignment="1">
      <alignment wrapText="1"/>
    </xf>
    <xf numFmtId="49" fontId="21" fillId="0" borderId="3" xfId="0" applyNumberFormat="1" applyFont="1" applyFill="1" applyBorder="1" applyAlignment="1">
      <alignment horizontal="center" vertical="top" wrapText="1"/>
    </xf>
    <xf numFmtId="0" fontId="0" fillId="0" borderId="7" xfId="0" applyFont="1" applyBorder="1" applyAlignment="1">
      <alignment horizontal="center" vertical="top" wrapText="1"/>
    </xf>
    <xf numFmtId="0" fontId="4" fillId="0" borderId="12" xfId="0" applyFont="1" applyBorder="1" applyAlignment="1">
      <alignment horizontal="center" wrapText="1"/>
    </xf>
    <xf numFmtId="0" fontId="0" fillId="0" borderId="8" xfId="0" applyFont="1" applyBorder="1" applyAlignment="1">
      <alignment horizontal="center" vertical="top" wrapText="1"/>
    </xf>
    <xf numFmtId="0" fontId="26" fillId="11" borderId="3" xfId="0" applyNumberFormat="1" applyFont="1" applyFill="1" applyBorder="1" applyAlignment="1" applyProtection="1">
      <alignment horizontal="center" vertical="top" wrapText="1"/>
    </xf>
    <xf numFmtId="49" fontId="28" fillId="11" borderId="3" xfId="0" applyNumberFormat="1" applyFont="1" applyFill="1" applyBorder="1" applyAlignment="1">
      <alignment horizontal="center" vertical="top" wrapText="1"/>
    </xf>
    <xf numFmtId="168" fontId="26" fillId="11" borderId="5" xfId="0" applyNumberFormat="1" applyFont="1" applyFill="1" applyBorder="1" applyAlignment="1">
      <alignment vertical="top" wrapText="1"/>
    </xf>
    <xf numFmtId="49" fontId="26" fillId="11" borderId="3" xfId="0" applyNumberFormat="1" applyFont="1" applyFill="1" applyBorder="1" applyAlignment="1">
      <alignment horizontal="left" vertical="center" wrapText="1"/>
    </xf>
    <xf numFmtId="168" fontId="4" fillId="0" borderId="3" xfId="0" applyNumberFormat="1" applyFont="1" applyFill="1" applyBorder="1" applyAlignment="1">
      <alignment horizontal="center" vertical="top" wrapText="1"/>
    </xf>
    <xf numFmtId="0" fontId="28" fillId="11" borderId="8" xfId="0" applyNumberFormat="1" applyFont="1" applyFill="1" applyBorder="1" applyAlignment="1">
      <alignment horizontal="center" vertical="top" wrapText="1"/>
    </xf>
    <xf numFmtId="49" fontId="28" fillId="11" borderId="8" xfId="0" applyNumberFormat="1" applyFont="1" applyFill="1" applyBorder="1" applyAlignment="1">
      <alignment horizontal="center" vertical="top" wrapText="1"/>
    </xf>
    <xf numFmtId="49" fontId="21" fillId="11" borderId="8" xfId="0" applyNumberFormat="1" applyFont="1" applyFill="1" applyBorder="1" applyAlignment="1">
      <alignment horizontal="center" vertical="top" wrapText="1"/>
    </xf>
    <xf numFmtId="165" fontId="4" fillId="0" borderId="0" xfId="0" applyNumberFormat="1" applyFont="1"/>
    <xf numFmtId="0" fontId="28" fillId="0" borderId="8" xfId="0" applyNumberFormat="1" applyFont="1" applyFill="1" applyBorder="1" applyAlignment="1">
      <alignment horizontal="center" vertical="top" wrapText="1"/>
    </xf>
    <xf numFmtId="49" fontId="28" fillId="0" borderId="8" xfId="0" applyNumberFormat="1" applyFont="1" applyFill="1" applyBorder="1" applyAlignment="1">
      <alignment horizontal="center" vertical="top" wrapText="1"/>
    </xf>
    <xf numFmtId="49" fontId="28" fillId="0" borderId="8" xfId="0" applyNumberFormat="1" applyFont="1" applyFill="1" applyBorder="1" applyAlignment="1">
      <alignment horizontal="left" vertical="top" wrapText="1"/>
    </xf>
    <xf numFmtId="0" fontId="21" fillId="0" borderId="8" xfId="0" applyNumberFormat="1" applyFont="1" applyFill="1" applyBorder="1" applyAlignment="1">
      <alignment horizontal="center" vertical="top" wrapText="1"/>
    </xf>
    <xf numFmtId="49" fontId="21" fillId="0" borderId="8" xfId="0" applyNumberFormat="1" applyFont="1" applyBorder="1" applyAlignment="1">
      <alignment horizontal="center" vertical="top" wrapText="1"/>
    </xf>
    <xf numFmtId="49" fontId="21" fillId="0" borderId="8" xfId="0" applyNumberFormat="1" applyFont="1" applyFill="1" applyBorder="1" applyAlignment="1">
      <alignment horizontal="center" vertical="top" wrapText="1"/>
    </xf>
    <xf numFmtId="49" fontId="21" fillId="0" borderId="8" xfId="0" applyNumberFormat="1" applyFont="1" applyBorder="1" applyAlignment="1">
      <alignment horizontal="left" vertical="top" wrapText="1"/>
    </xf>
    <xf numFmtId="49" fontId="35" fillId="0" borderId="8" xfId="0" applyNumberFormat="1" applyFont="1" applyBorder="1" applyAlignment="1">
      <alignment horizontal="center" vertical="top" wrapText="1"/>
    </xf>
    <xf numFmtId="49" fontId="35" fillId="0" borderId="8" xfId="0" applyNumberFormat="1" applyFont="1" applyBorder="1" applyAlignment="1">
      <alignment horizontal="left" vertical="top" wrapText="1"/>
    </xf>
    <xf numFmtId="49" fontId="28" fillId="11" borderId="8" xfId="0" applyNumberFormat="1" applyFont="1" applyFill="1" applyBorder="1" applyAlignment="1">
      <alignment horizontal="left" vertical="top" wrapText="1"/>
    </xf>
    <xf numFmtId="0" fontId="26" fillId="11" borderId="8" xfId="0" applyFont="1" applyFill="1" applyBorder="1" applyAlignment="1">
      <alignment horizontal="center" vertical="center" wrapText="1"/>
    </xf>
    <xf numFmtId="0" fontId="21" fillId="11" borderId="8" xfId="0" applyNumberFormat="1" applyFont="1" applyFill="1" applyBorder="1" applyAlignment="1">
      <alignment horizontal="center" vertical="top" wrapText="1"/>
    </xf>
    <xf numFmtId="49" fontId="21" fillId="11" borderId="8" xfId="0" applyNumberFormat="1" applyFont="1" applyFill="1" applyBorder="1" applyAlignment="1">
      <alignment horizontal="left" vertical="top" wrapText="1"/>
    </xf>
    <xf numFmtId="0" fontId="26" fillId="0" borderId="3" xfId="0" applyFont="1" applyBorder="1" applyAlignment="1">
      <alignment horizontal="center" vertical="top" wrapText="1"/>
    </xf>
    <xf numFmtId="0" fontId="26" fillId="11" borderId="5" xfId="0" applyFont="1" applyFill="1" applyBorder="1" applyAlignment="1">
      <alignment horizontal="center" vertical="top" wrapText="1"/>
    </xf>
    <xf numFmtId="168" fontId="28" fillId="11" borderId="8" xfId="0" applyNumberFormat="1" applyFont="1" applyFill="1" applyBorder="1" applyAlignment="1">
      <alignment horizontal="center" vertical="top" wrapText="1"/>
    </xf>
    <xf numFmtId="168" fontId="26" fillId="11" borderId="8" xfId="0" applyNumberFormat="1" applyFont="1" applyFill="1" applyBorder="1" applyAlignment="1">
      <alignment horizontal="center" vertical="top" wrapText="1"/>
    </xf>
    <xf numFmtId="49" fontId="26" fillId="11" borderId="8" xfId="0" applyNumberFormat="1" applyFont="1" applyFill="1" applyBorder="1" applyAlignment="1">
      <alignment horizontal="center" vertical="top" wrapText="1"/>
    </xf>
    <xf numFmtId="168" fontId="4" fillId="0" borderId="8" xfId="0" applyNumberFormat="1" applyFont="1" applyFill="1" applyBorder="1" applyAlignment="1">
      <alignment horizontal="center" vertical="center" wrapText="1"/>
    </xf>
    <xf numFmtId="168" fontId="28" fillId="11" borderId="3" xfId="0" applyNumberFormat="1" applyFont="1" applyFill="1" applyBorder="1" applyAlignment="1">
      <alignment horizontal="center" vertical="top" wrapText="1"/>
    </xf>
    <xf numFmtId="168" fontId="21" fillId="0" borderId="3" xfId="0" applyNumberFormat="1" applyFont="1" applyFill="1" applyBorder="1" applyAlignment="1">
      <alignment vertical="top" wrapText="1"/>
    </xf>
    <xf numFmtId="168" fontId="21" fillId="0" borderId="8" xfId="0" applyNumberFormat="1" applyFont="1" applyFill="1" applyBorder="1" applyAlignment="1">
      <alignment vertical="top" wrapText="1"/>
    </xf>
    <xf numFmtId="49" fontId="21" fillId="0" borderId="8" xfId="0" applyNumberFormat="1" applyFont="1" applyFill="1" applyBorder="1" applyAlignment="1">
      <alignment horizontal="center" vertical="center" wrapText="1"/>
    </xf>
    <xf numFmtId="49" fontId="21" fillId="0" borderId="8" xfId="0" applyNumberFormat="1" applyFont="1" applyFill="1" applyBorder="1" applyAlignment="1">
      <alignment vertical="top" wrapText="1"/>
    </xf>
    <xf numFmtId="168" fontId="28" fillId="11" borderId="3" xfId="0" applyNumberFormat="1" applyFont="1" applyFill="1" applyBorder="1" applyAlignment="1">
      <alignment vertical="top" wrapText="1"/>
    </xf>
    <xf numFmtId="168" fontId="21" fillId="11" borderId="3" xfId="0" applyNumberFormat="1" applyFont="1" applyFill="1" applyBorder="1" applyAlignment="1">
      <alignment vertical="top" wrapText="1"/>
    </xf>
    <xf numFmtId="49" fontId="21" fillId="11" borderId="3" xfId="0" applyNumberFormat="1" applyFont="1" applyFill="1" applyBorder="1" applyAlignment="1">
      <alignment horizontal="center" vertical="top" wrapText="1"/>
    </xf>
    <xf numFmtId="49" fontId="21" fillId="11" borderId="3" xfId="0" applyNumberFormat="1" applyFont="1" applyFill="1" applyBorder="1" applyAlignment="1">
      <alignment vertical="top" wrapText="1"/>
    </xf>
    <xf numFmtId="0" fontId="26" fillId="0" borderId="8" xfId="0" applyFont="1" applyBorder="1" applyAlignment="1">
      <alignment horizontal="center" vertical="top" wrapText="1"/>
    </xf>
    <xf numFmtId="0" fontId="28" fillId="11" borderId="3" xfId="27" applyNumberFormat="1" applyFont="1" applyFill="1" applyBorder="1" applyAlignment="1" applyProtection="1">
      <alignment horizontal="left" vertical="top" wrapText="1"/>
      <protection hidden="1"/>
    </xf>
    <xf numFmtId="0" fontId="26" fillId="0" borderId="3" xfId="0" applyFont="1" applyFill="1" applyBorder="1" applyAlignment="1">
      <alignment horizontal="center" vertical="top" wrapText="1"/>
    </xf>
    <xf numFmtId="168" fontId="28" fillId="11" borderId="5" xfId="0" applyNumberFormat="1" applyFont="1" applyFill="1" applyBorder="1" applyAlignment="1">
      <alignment horizontal="center" vertical="top" wrapText="1"/>
    </xf>
    <xf numFmtId="49" fontId="28" fillId="11" borderId="5" xfId="0" applyNumberFormat="1" applyFont="1" applyFill="1" applyBorder="1" applyAlignment="1">
      <alignment horizontal="center" vertical="top" wrapText="1"/>
    </xf>
    <xf numFmtId="0" fontId="28" fillId="11" borderId="5" xfId="27" applyNumberFormat="1" applyFont="1" applyFill="1" applyBorder="1" applyAlignment="1" applyProtection="1">
      <alignment horizontal="center" vertical="top" wrapText="1"/>
      <protection hidden="1"/>
    </xf>
    <xf numFmtId="168" fontId="28" fillId="11" borderId="8" xfId="0" applyNumberFormat="1" applyFont="1" applyFill="1" applyBorder="1" applyAlignment="1">
      <alignment horizontal="center" vertical="top" wrapText="1"/>
    </xf>
    <xf numFmtId="49" fontId="28" fillId="11" borderId="8" xfId="0" applyNumberFormat="1" applyFont="1" applyFill="1" applyBorder="1" applyAlignment="1">
      <alignment horizontal="center" vertical="top" wrapText="1"/>
    </xf>
    <xf numFmtId="0" fontId="28" fillId="11" borderId="8" xfId="27" applyNumberFormat="1" applyFont="1" applyFill="1" applyBorder="1" applyAlignment="1" applyProtection="1">
      <alignment horizontal="center" vertical="top" wrapText="1"/>
      <protection hidden="1"/>
    </xf>
    <xf numFmtId="0" fontId="4" fillId="12" borderId="3" xfId="0" applyFont="1" applyFill="1" applyBorder="1"/>
    <xf numFmtId="0" fontId="23" fillId="12" borderId="3" xfId="0" applyFont="1" applyFill="1" applyBorder="1" applyAlignment="1">
      <alignment vertical="justify"/>
    </xf>
    <xf numFmtId="49" fontId="26" fillId="12" borderId="3" xfId="0" applyNumberFormat="1" applyFont="1" applyFill="1" applyBorder="1" applyAlignment="1">
      <alignment vertical="justify"/>
    </xf>
    <xf numFmtId="49" fontId="26" fillId="12" borderId="3" xfId="0" applyNumberFormat="1" applyFont="1" applyFill="1" applyBorder="1"/>
    <xf numFmtId="168" fontId="26" fillId="0" borderId="3" xfId="0" applyNumberFormat="1" applyFont="1" applyFill="1" applyBorder="1" applyAlignment="1">
      <alignment horizontal="center" vertical="top" wrapText="1"/>
    </xf>
    <xf numFmtId="49" fontId="26" fillId="0" borderId="3" xfId="0" applyNumberFormat="1" applyFont="1" applyFill="1" applyBorder="1" applyAlignment="1">
      <alignment horizontal="center" vertical="top" wrapText="1"/>
    </xf>
    <xf numFmtId="166" fontId="9" fillId="12" borderId="3" xfId="0" applyNumberFormat="1" applyFont="1" applyFill="1" applyBorder="1" applyAlignment="1">
      <alignment horizontal="right" vertical="top" wrapText="1"/>
    </xf>
    <xf numFmtId="166" fontId="9" fillId="12" borderId="3" xfId="0" applyNumberFormat="1" applyFont="1" applyFill="1" applyBorder="1" applyAlignment="1">
      <alignment horizontal="right"/>
    </xf>
    <xf numFmtId="166" fontId="9" fillId="11" borderId="3" xfId="0" applyNumberFormat="1" applyFont="1" applyFill="1" applyBorder="1" applyAlignment="1">
      <alignment horizontal="right" vertical="top" wrapText="1"/>
    </xf>
    <xf numFmtId="0" fontId="32" fillId="0" borderId="10" xfId="0" applyFont="1" applyBorder="1" applyAlignment="1">
      <alignment horizontal="center" wrapText="1"/>
    </xf>
    <xf numFmtId="0" fontId="32" fillId="0" borderId="4" xfId="0" applyFont="1" applyBorder="1" applyAlignment="1">
      <alignment horizontal="center" wrapText="1"/>
    </xf>
    <xf numFmtId="0" fontId="32" fillId="0" borderId="9" xfId="0" applyFont="1" applyBorder="1" applyAlignment="1">
      <alignment horizontal="center" wrapText="1"/>
    </xf>
    <xf numFmtId="0" fontId="9" fillId="11" borderId="5" xfId="0" applyFont="1" applyFill="1" applyBorder="1" applyAlignment="1">
      <alignment horizontal="center" vertical="top" wrapText="1"/>
    </xf>
    <xf numFmtId="0" fontId="9" fillId="11" borderId="5" xfId="0" applyFont="1" applyFill="1" applyBorder="1" applyAlignment="1">
      <alignment horizontal="center" vertical="top" wrapText="1"/>
    </xf>
    <xf numFmtId="0" fontId="9" fillId="11" borderId="7" xfId="0" applyFont="1" applyFill="1" applyBorder="1" applyAlignment="1">
      <alignment horizontal="center" vertical="top" wrapText="1"/>
    </xf>
    <xf numFmtId="49" fontId="9" fillId="11" borderId="3" xfId="0" applyNumberFormat="1" applyFont="1" applyFill="1" applyBorder="1" applyAlignment="1">
      <alignment vertical="center" wrapText="1"/>
    </xf>
    <xf numFmtId="49" fontId="9" fillId="11" borderId="3" xfId="0" applyNumberFormat="1" applyFont="1" applyFill="1" applyBorder="1" applyAlignment="1">
      <alignment horizontal="left" wrapText="1"/>
    </xf>
    <xf numFmtId="49" fontId="9" fillId="11" borderId="3" xfId="0" applyNumberFormat="1" applyFont="1" applyFill="1" applyBorder="1" applyAlignment="1">
      <alignment wrapText="1"/>
    </xf>
    <xf numFmtId="49" fontId="9" fillId="11" borderId="3" xfId="0" applyNumberFormat="1" applyFont="1" applyFill="1" applyBorder="1"/>
    <xf numFmtId="49" fontId="9" fillId="0" borderId="3" xfId="0" applyNumberFormat="1" applyFont="1" applyFill="1" applyBorder="1" applyAlignment="1">
      <alignment horizontal="center" vertical="top"/>
    </xf>
    <xf numFmtId="166" fontId="9" fillId="0" borderId="3" xfId="0" applyNumberFormat="1" applyFont="1" applyFill="1" applyBorder="1" applyAlignment="1">
      <alignment horizontal="center" vertical="top" wrapText="1"/>
    </xf>
    <xf numFmtId="49" fontId="13" fillId="0" borderId="5" xfId="0" applyNumberFormat="1" applyFont="1" applyFill="1" applyBorder="1" applyAlignment="1">
      <alignment horizontal="center" vertical="top"/>
    </xf>
    <xf numFmtId="49" fontId="13" fillId="0" borderId="5" xfId="0" applyNumberFormat="1" applyFont="1" applyFill="1" applyBorder="1" applyAlignment="1">
      <alignment horizontal="center" vertical="top" wrapText="1"/>
    </xf>
    <xf numFmtId="49" fontId="13" fillId="0" borderId="3" xfId="0" applyNumberFormat="1" applyFont="1" applyFill="1" applyBorder="1" applyAlignment="1">
      <alignment horizontal="center" vertical="top"/>
    </xf>
    <xf numFmtId="166" fontId="13" fillId="0" borderId="3" xfId="0" applyNumberFormat="1" applyFont="1" applyFill="1" applyBorder="1" applyAlignment="1">
      <alignment horizontal="center" vertical="top" wrapText="1"/>
    </xf>
    <xf numFmtId="49" fontId="13" fillId="0" borderId="8" xfId="0" applyNumberFormat="1" applyFont="1" applyFill="1" applyBorder="1" applyAlignment="1">
      <alignment horizontal="center" vertical="top"/>
    </xf>
    <xf numFmtId="49" fontId="13" fillId="0" borderId="8" xfId="0" applyNumberFormat="1" applyFont="1" applyFill="1" applyBorder="1" applyAlignment="1">
      <alignment horizontal="center" vertical="top" wrapText="1"/>
    </xf>
    <xf numFmtId="165" fontId="13" fillId="0" borderId="3" xfId="0" applyNumberFormat="1" applyFont="1" applyFill="1" applyBorder="1" applyAlignment="1">
      <alignment horizontal="center" vertical="top" wrapText="1"/>
    </xf>
    <xf numFmtId="165" fontId="9" fillId="0" borderId="3" xfId="0" applyNumberFormat="1" applyFont="1" applyFill="1" applyBorder="1" applyAlignment="1">
      <alignment horizontal="center" vertical="top" wrapText="1"/>
    </xf>
    <xf numFmtId="165" fontId="13" fillId="0" borderId="3" xfId="0" applyNumberFormat="1" applyFont="1" applyFill="1" applyBorder="1" applyAlignment="1">
      <alignment horizontal="center" vertical="top"/>
    </xf>
    <xf numFmtId="49" fontId="13" fillId="11" borderId="3" xfId="0" applyNumberFormat="1" applyFont="1" applyFill="1" applyBorder="1" applyAlignment="1">
      <alignment horizontal="center" vertical="top" wrapText="1"/>
    </xf>
    <xf numFmtId="165" fontId="9" fillId="11" borderId="3" xfId="0" applyNumberFormat="1" applyFont="1" applyFill="1" applyBorder="1" applyAlignment="1">
      <alignment horizontal="center" vertical="top" wrapText="1"/>
    </xf>
    <xf numFmtId="49" fontId="18" fillId="0" borderId="3" xfId="0" applyNumberFormat="1" applyFont="1" applyFill="1" applyBorder="1" applyAlignment="1">
      <alignment horizontal="center" vertical="top" wrapText="1"/>
    </xf>
    <xf numFmtId="165" fontId="18" fillId="0" borderId="3" xfId="0" applyNumberFormat="1" applyFont="1" applyFill="1" applyBorder="1" applyAlignment="1">
      <alignment horizontal="center" vertical="top" wrapText="1"/>
    </xf>
    <xf numFmtId="49" fontId="13" fillId="0" borderId="3" xfId="0" applyNumberFormat="1" applyFont="1" applyFill="1" applyBorder="1" applyAlignment="1">
      <alignment horizontal="center" vertical="top" wrapText="1"/>
    </xf>
    <xf numFmtId="49" fontId="9" fillId="11" borderId="3" xfId="0" applyNumberFormat="1" applyFont="1" applyFill="1" applyBorder="1" applyAlignment="1">
      <alignment horizontal="center" vertical="top" wrapText="1"/>
    </xf>
    <xf numFmtId="49" fontId="18" fillId="11" borderId="3" xfId="0" applyNumberFormat="1" applyFont="1" applyFill="1" applyBorder="1" applyAlignment="1">
      <alignment horizontal="center" vertical="top" wrapText="1"/>
    </xf>
    <xf numFmtId="165" fontId="18" fillId="11" borderId="3" xfId="0" applyNumberFormat="1" applyFont="1" applyFill="1" applyBorder="1" applyAlignment="1">
      <alignment horizontal="center" vertical="top" wrapText="1"/>
    </xf>
    <xf numFmtId="49" fontId="13" fillId="0" borderId="8" xfId="0" applyNumberFormat="1" applyFont="1" applyFill="1" applyBorder="1" applyAlignment="1">
      <alignment horizontal="center" vertical="top" wrapText="1"/>
    </xf>
    <xf numFmtId="49" fontId="18" fillId="11" borderId="8" xfId="0" applyNumberFormat="1" applyFont="1" applyFill="1" applyBorder="1" applyAlignment="1">
      <alignment horizontal="center" vertical="top" wrapText="1"/>
    </xf>
    <xf numFmtId="49" fontId="13" fillId="13" borderId="3" xfId="0" applyNumberFormat="1" applyFont="1" applyFill="1" applyBorder="1" applyAlignment="1">
      <alignment horizontal="center" vertical="top" wrapText="1"/>
    </xf>
    <xf numFmtId="49" fontId="9" fillId="11" borderId="3" xfId="0" applyNumberFormat="1" applyFont="1" applyFill="1" applyBorder="1" applyAlignment="1">
      <alignment horizontal="center" vertical="top"/>
    </xf>
    <xf numFmtId="49" fontId="18" fillId="0" borderId="3" xfId="0" applyNumberFormat="1" applyFont="1" applyFill="1" applyBorder="1" applyAlignment="1">
      <alignment horizontal="center" vertical="top"/>
    </xf>
    <xf numFmtId="49" fontId="18" fillId="0" borderId="8" xfId="0" applyNumberFormat="1" applyFont="1" applyFill="1" applyBorder="1" applyAlignment="1">
      <alignment horizontal="center" vertical="top" wrapText="1"/>
    </xf>
    <xf numFmtId="49" fontId="13" fillId="0" borderId="3" xfId="0" applyNumberFormat="1" applyFont="1" applyFill="1" applyBorder="1"/>
    <xf numFmtId="49" fontId="9" fillId="11" borderId="3" xfId="0" applyNumberFormat="1" applyFont="1" applyFill="1" applyBorder="1" applyAlignment="1">
      <alignment horizontal="left" vertical="top" wrapText="1"/>
    </xf>
    <xf numFmtId="165" fontId="9" fillId="11" borderId="3" xfId="0" applyNumberFormat="1" applyFont="1" applyFill="1" applyBorder="1" applyAlignment="1">
      <alignment vertical="top" wrapText="1"/>
    </xf>
    <xf numFmtId="49" fontId="9" fillId="11" borderId="3" xfId="0" applyNumberFormat="1" applyFont="1" applyFill="1" applyBorder="1" applyAlignment="1">
      <alignment vertical="top"/>
    </xf>
    <xf numFmtId="166" fontId="9" fillId="11" borderId="3" xfId="0" applyNumberFormat="1" applyFont="1" applyFill="1" applyBorder="1" applyAlignment="1">
      <alignment vertical="top"/>
    </xf>
    <xf numFmtId="166" fontId="13" fillId="0" borderId="3" xfId="0" applyNumberFormat="1" applyFont="1" applyFill="1" applyBorder="1" applyAlignment="1">
      <alignment vertical="top"/>
    </xf>
    <xf numFmtId="166" fontId="13" fillId="0" borderId="3" xfId="0" applyNumberFormat="1" applyFont="1" applyFill="1" applyBorder="1" applyAlignment="1"/>
    <xf numFmtId="49" fontId="38" fillId="11" borderId="3" xfId="0" applyNumberFormat="1" applyFont="1" applyFill="1" applyBorder="1"/>
    <xf numFmtId="49" fontId="9" fillId="0" borderId="3" xfId="0" applyNumberFormat="1" applyFont="1" applyFill="1" applyBorder="1" applyAlignment="1">
      <alignment vertical="top"/>
    </xf>
    <xf numFmtId="166" fontId="9" fillId="0" borderId="3" xfId="0" applyNumberFormat="1" applyFont="1" applyFill="1" applyBorder="1" applyAlignment="1">
      <alignment vertical="top"/>
    </xf>
    <xf numFmtId="49" fontId="38" fillId="0" borderId="3" xfId="0" applyNumberFormat="1" applyFont="1" applyFill="1" applyBorder="1" applyAlignment="1">
      <alignment vertical="top"/>
    </xf>
    <xf numFmtId="49" fontId="17" fillId="0" borderId="3" xfId="0" applyNumberFormat="1" applyFont="1" applyFill="1" applyBorder="1"/>
    <xf numFmtId="0" fontId="18" fillId="14" borderId="10" xfId="0" applyFont="1" applyFill="1" applyBorder="1" applyAlignment="1">
      <alignment horizontal="center" vertical="center" wrapText="1"/>
    </xf>
    <xf numFmtId="0" fontId="18" fillId="14" borderId="4" xfId="0" applyFont="1" applyFill="1" applyBorder="1" applyAlignment="1">
      <alignment horizontal="center" vertical="center" wrapText="1"/>
    </xf>
    <xf numFmtId="0" fontId="18" fillId="14" borderId="10" xfId="0" applyFont="1" applyFill="1" applyBorder="1" applyAlignment="1">
      <alignment horizontal="center" vertical="top" wrapText="1"/>
    </xf>
    <xf numFmtId="0" fontId="18" fillId="14" borderId="4" xfId="0" applyFont="1" applyFill="1" applyBorder="1" applyAlignment="1">
      <alignment horizontal="center" vertical="top" wrapText="1"/>
    </xf>
    <xf numFmtId="0" fontId="9" fillId="11" borderId="3" xfId="0" applyNumberFormat="1" applyFont="1" applyFill="1" applyBorder="1" applyAlignment="1">
      <alignment horizontal="center" vertical="top" wrapText="1"/>
    </xf>
    <xf numFmtId="165" fontId="9" fillId="11" borderId="3" xfId="0" applyNumberFormat="1" applyFont="1" applyFill="1" applyBorder="1" applyAlignment="1">
      <alignment horizontal="center" vertical="top"/>
    </xf>
    <xf numFmtId="49" fontId="9" fillId="0" borderId="3" xfId="0" applyNumberFormat="1" applyFont="1" applyFill="1" applyBorder="1" applyAlignment="1">
      <alignment horizontal="left" vertical="top" wrapText="1"/>
    </xf>
    <xf numFmtId="49" fontId="13" fillId="0" borderId="5" xfId="0" applyNumberFormat="1" applyFont="1" applyFill="1" applyBorder="1" applyAlignment="1">
      <alignment horizontal="left" vertical="top" wrapText="1"/>
    </xf>
    <xf numFmtId="0" fontId="9" fillId="12" borderId="10" xfId="0" applyFont="1" applyFill="1" applyBorder="1" applyAlignment="1">
      <alignment horizontal="center" wrapText="1"/>
    </xf>
    <xf numFmtId="0" fontId="9" fillId="12" borderId="4" xfId="0" applyFont="1" applyFill="1" applyBorder="1" applyAlignment="1">
      <alignment horizontal="center" wrapText="1"/>
    </xf>
    <xf numFmtId="0" fontId="9" fillId="12" borderId="9" xfId="0" applyFont="1" applyFill="1" applyBorder="1" applyAlignment="1">
      <alignment horizontal="center" wrapText="1"/>
    </xf>
    <xf numFmtId="165" fontId="9" fillId="12" borderId="3" xfId="0" applyNumberFormat="1" applyFont="1" applyFill="1" applyBorder="1" applyAlignment="1">
      <alignment vertical="top" wrapText="1"/>
    </xf>
    <xf numFmtId="49" fontId="13" fillId="11" borderId="3" xfId="0" applyNumberFormat="1" applyFont="1" applyFill="1" applyBorder="1" applyAlignment="1">
      <alignment horizontal="left" vertical="top" wrapText="1"/>
    </xf>
    <xf numFmtId="166" fontId="9" fillId="11" borderId="3" xfId="0" applyNumberFormat="1" applyFont="1" applyFill="1" applyBorder="1" applyAlignment="1">
      <alignment vertical="top" wrapText="1"/>
    </xf>
    <xf numFmtId="165" fontId="9" fillId="0" borderId="3" xfId="0" applyNumberFormat="1" applyFont="1" applyFill="1" applyBorder="1" applyAlignment="1">
      <alignment vertical="top" wrapText="1"/>
    </xf>
    <xf numFmtId="165" fontId="13" fillId="0" borderId="3" xfId="0" applyNumberFormat="1" applyFont="1" applyFill="1" applyBorder="1" applyAlignment="1">
      <alignment vertical="top" wrapText="1"/>
    </xf>
    <xf numFmtId="49" fontId="13" fillId="11" borderId="3" xfId="0" applyNumberFormat="1" applyFont="1" applyFill="1" applyBorder="1" applyAlignment="1">
      <alignment vertical="top"/>
    </xf>
    <xf numFmtId="165" fontId="9" fillId="11" borderId="3" xfId="0" applyNumberFormat="1" applyFont="1" applyFill="1" applyBorder="1" applyAlignment="1">
      <alignment vertical="top"/>
    </xf>
    <xf numFmtId="165" fontId="13" fillId="0" borderId="3" xfId="0" applyNumberFormat="1" applyFont="1" applyFill="1" applyBorder="1" applyAlignment="1">
      <alignment vertical="top"/>
    </xf>
    <xf numFmtId="165" fontId="13" fillId="0" borderId="3" xfId="0" applyNumberFormat="1" applyFont="1" applyFill="1" applyBorder="1" applyAlignment="1"/>
    <xf numFmtId="49" fontId="9" fillId="11" borderId="3" xfId="0" applyNumberFormat="1" applyFont="1" applyFill="1" applyBorder="1" applyAlignment="1">
      <alignment horizontal="left" vertical="top"/>
    </xf>
    <xf numFmtId="166" fontId="9" fillId="11" borderId="3" xfId="0" applyNumberFormat="1" applyFont="1" applyFill="1" applyBorder="1" applyAlignment="1">
      <alignment horizontal="right" vertical="top"/>
    </xf>
    <xf numFmtId="166" fontId="13" fillId="0" borderId="3" xfId="0" applyNumberFormat="1" applyFont="1" applyFill="1" applyBorder="1" applyAlignment="1">
      <alignment horizontal="right" vertical="top"/>
    </xf>
    <xf numFmtId="49" fontId="38" fillId="0" borderId="3" xfId="0" applyNumberFormat="1" applyFont="1" applyFill="1" applyBorder="1" applyAlignment="1">
      <alignment horizontal="left" vertical="top" wrapText="1"/>
    </xf>
    <xf numFmtId="49" fontId="17" fillId="0" borderId="3" xfId="0" applyNumberFormat="1" applyFont="1" applyFill="1" applyBorder="1" applyAlignment="1">
      <alignment horizontal="left" vertical="top" wrapText="1"/>
    </xf>
    <xf numFmtId="2" fontId="9" fillId="11" borderId="3" xfId="0" applyNumberFormat="1" applyFont="1" applyFill="1" applyBorder="1" applyAlignment="1">
      <alignment vertical="top"/>
    </xf>
    <xf numFmtId="0" fontId="9" fillId="0" borderId="10" xfId="0" applyFont="1" applyFill="1" applyBorder="1" applyAlignment="1">
      <alignment horizontal="center" vertical="top" wrapText="1"/>
    </xf>
    <xf numFmtId="0" fontId="9" fillId="0" borderId="4" xfId="0" applyFont="1" applyFill="1" applyBorder="1" applyAlignment="1">
      <alignment horizontal="center" vertical="top" wrapText="1"/>
    </xf>
    <xf numFmtId="0" fontId="9" fillId="0" borderId="9" xfId="0" applyFont="1" applyFill="1" applyBorder="1" applyAlignment="1">
      <alignment horizontal="center" vertical="top" wrapText="1"/>
    </xf>
    <xf numFmtId="49" fontId="9" fillId="12" borderId="3" xfId="0" applyNumberFormat="1" applyFont="1" applyFill="1" applyBorder="1"/>
    <xf numFmtId="165" fontId="9" fillId="12" borderId="3" xfId="0" applyNumberFormat="1" applyFont="1" applyFill="1" applyBorder="1" applyAlignment="1">
      <alignment horizontal="right"/>
    </xf>
    <xf numFmtId="165" fontId="9" fillId="0" borderId="3" xfId="0" applyNumberFormat="1" applyFont="1" applyFill="1" applyBorder="1" applyAlignment="1">
      <alignment horizontal="right" vertical="top"/>
    </xf>
    <xf numFmtId="165" fontId="9" fillId="12" borderId="3" xfId="0" applyNumberFormat="1" applyFont="1" applyFill="1" applyBorder="1" applyAlignment="1">
      <alignment horizontal="center" vertical="top" wrapText="1"/>
    </xf>
    <xf numFmtId="0" fontId="18" fillId="0" borderId="4" xfId="0" applyFont="1" applyBorder="1" applyAlignment="1">
      <alignment horizontal="center" vertical="top" wrapText="1"/>
    </xf>
    <xf numFmtId="0" fontId="23" fillId="15" borderId="3" xfId="0" applyFont="1" applyFill="1" applyBorder="1" applyAlignment="1">
      <alignment wrapText="1"/>
    </xf>
    <xf numFmtId="0" fontId="9" fillId="15" borderId="4" xfId="0" applyFont="1" applyFill="1" applyBorder="1" applyAlignment="1">
      <alignment horizontal="center" vertical="top" wrapText="1"/>
    </xf>
    <xf numFmtId="0" fontId="9" fillId="15" borderId="9" xfId="0" applyFont="1" applyFill="1" applyBorder="1" applyAlignment="1">
      <alignment horizontal="center" vertical="top" wrapText="1"/>
    </xf>
    <xf numFmtId="0" fontId="9" fillId="15" borderId="9" xfId="0" applyFont="1" applyFill="1" applyBorder="1" applyAlignment="1">
      <alignment horizontal="center" vertical="top" wrapText="1"/>
    </xf>
    <xf numFmtId="165" fontId="9" fillId="15" borderId="3" xfId="0" applyNumberFormat="1" applyFont="1" applyFill="1" applyBorder="1" applyAlignment="1">
      <alignment horizontal="right" vertical="top" wrapText="1"/>
    </xf>
    <xf numFmtId="165" fontId="9" fillId="15" borderId="10" xfId="0" applyNumberFormat="1" applyFont="1" applyFill="1" applyBorder="1" applyAlignment="1">
      <alignment wrapText="1" shrinkToFit="1"/>
    </xf>
    <xf numFmtId="165" fontId="9" fillId="15" borderId="3" xfId="0" applyNumberFormat="1" applyFont="1" applyFill="1" applyBorder="1" applyAlignment="1">
      <alignment wrapText="1" shrinkToFit="1"/>
    </xf>
    <xf numFmtId="0" fontId="13" fillId="0" borderId="3" xfId="0" applyFont="1" applyBorder="1" applyAlignment="1">
      <alignment horizontal="center" vertical="top" wrapText="1"/>
    </xf>
    <xf numFmtId="0" fontId="9" fillId="0" borderId="3" xfId="0" applyFont="1" applyFill="1" applyBorder="1" applyAlignment="1">
      <alignment horizontal="center" vertical="center" wrapText="1"/>
    </xf>
    <xf numFmtId="49" fontId="9" fillId="0" borderId="3" xfId="0" applyNumberFormat="1" applyFont="1" applyBorder="1" applyAlignment="1">
      <alignment vertical="center"/>
    </xf>
    <xf numFmtId="49" fontId="9" fillId="0" borderId="3" xfId="0" applyNumberFormat="1" applyFont="1" applyBorder="1" applyAlignment="1">
      <alignment wrapText="1"/>
    </xf>
    <xf numFmtId="165" fontId="9" fillId="0" borderId="3" xfId="0" applyNumberFormat="1" applyFont="1" applyFill="1" applyBorder="1" applyAlignment="1">
      <alignment horizontal="right"/>
    </xf>
    <xf numFmtId="0" fontId="40" fillId="0" borderId="0" xfId="0" applyFont="1"/>
    <xf numFmtId="49" fontId="9" fillId="0" borderId="3" xfId="0" applyNumberFormat="1" applyFont="1" applyBorder="1" applyAlignment="1">
      <alignment vertical="top" wrapText="1"/>
    </xf>
    <xf numFmtId="49" fontId="9" fillId="0" borderId="3" xfId="0" applyNumberFormat="1" applyFont="1" applyBorder="1" applyAlignment="1">
      <alignment horizontal="left" vertical="top" wrapText="1"/>
    </xf>
    <xf numFmtId="49" fontId="9" fillId="0" borderId="3" xfId="0" applyNumberFormat="1" applyFont="1" applyFill="1" applyBorder="1" applyAlignment="1">
      <alignment horizontal="center" vertical="center" wrapText="1"/>
    </xf>
    <xf numFmtId="0" fontId="13" fillId="0" borderId="3" xfId="0" applyNumberFormat="1" applyFont="1" applyFill="1" applyBorder="1" applyAlignment="1">
      <alignment vertical="justify"/>
    </xf>
    <xf numFmtId="49" fontId="13" fillId="0" borderId="3" xfId="0" applyNumberFormat="1" applyFont="1" applyBorder="1" applyAlignment="1">
      <alignment horizontal="left" vertical="center" wrapText="1"/>
    </xf>
    <xf numFmtId="49" fontId="13" fillId="0" borderId="3" xfId="0" applyNumberFormat="1" applyFont="1" applyFill="1" applyBorder="1" applyAlignment="1">
      <alignment horizontal="left" vertical="top"/>
    </xf>
    <xf numFmtId="168" fontId="13" fillId="0" borderId="3" xfId="0" applyNumberFormat="1" applyFont="1" applyFill="1" applyBorder="1" applyAlignment="1">
      <alignment vertical="justify"/>
    </xf>
    <xf numFmtId="165" fontId="13" fillId="0" borderId="3" xfId="0" applyNumberFormat="1" applyFont="1" applyFill="1" applyBorder="1" applyAlignment="1">
      <alignment horizontal="right" vertical="top"/>
    </xf>
    <xf numFmtId="165" fontId="13" fillId="0" borderId="3" xfId="0" applyNumberFormat="1" applyFont="1" applyBorder="1" applyAlignment="1">
      <alignment horizontal="right" vertical="top"/>
    </xf>
    <xf numFmtId="0" fontId="9" fillId="16" borderId="3" xfId="0" applyFont="1" applyFill="1" applyBorder="1"/>
    <xf numFmtId="0" fontId="9" fillId="16" borderId="4" xfId="0" applyFont="1" applyFill="1" applyBorder="1" applyAlignment="1">
      <alignment horizontal="center" vertical="top" wrapText="1"/>
    </xf>
    <xf numFmtId="0" fontId="9" fillId="16" borderId="9" xfId="0" applyFont="1" applyFill="1" applyBorder="1" applyAlignment="1">
      <alignment horizontal="center" vertical="top" wrapText="1"/>
    </xf>
    <xf numFmtId="0" fontId="7" fillId="0" borderId="0" xfId="0" applyFont="1" applyFill="1"/>
    <xf numFmtId="0" fontId="23" fillId="0" borderId="3" xfId="0" applyFont="1" applyFill="1" applyBorder="1"/>
    <xf numFmtId="0" fontId="26" fillId="0" borderId="3" xfId="0" applyFont="1" applyFill="1" applyBorder="1" applyAlignment="1">
      <alignment horizontal="center" vertical="top" wrapText="1"/>
    </xf>
    <xf numFmtId="168" fontId="9" fillId="0" borderId="3" xfId="0" applyNumberFormat="1" applyFont="1" applyFill="1" applyBorder="1" applyAlignment="1">
      <alignment horizontal="center" vertical="distributed"/>
    </xf>
    <xf numFmtId="49" fontId="23" fillId="0" borderId="3" xfId="0" applyNumberFormat="1" applyFont="1" applyFill="1" applyBorder="1"/>
    <xf numFmtId="0" fontId="40" fillId="0" borderId="0" xfId="0" applyFont="1" applyFill="1"/>
    <xf numFmtId="0" fontId="26" fillId="0" borderId="7" xfId="0" applyFont="1" applyFill="1" applyBorder="1" applyAlignment="1">
      <alignment horizontal="center" vertical="center" wrapText="1"/>
    </xf>
    <xf numFmtId="168" fontId="4" fillId="0" borderId="3" xfId="0" applyNumberFormat="1" applyFont="1" applyFill="1" applyBorder="1" applyAlignment="1">
      <alignment horizontal="center" vertical="distributed" wrapText="1"/>
    </xf>
    <xf numFmtId="168" fontId="4" fillId="0" borderId="3" xfId="0" applyNumberFormat="1" applyFont="1" applyFill="1" applyBorder="1" applyAlignment="1">
      <alignment wrapText="1"/>
    </xf>
    <xf numFmtId="49" fontId="4" fillId="0" borderId="3" xfId="0" applyNumberFormat="1" applyFont="1" applyFill="1" applyBorder="1" applyAlignment="1">
      <alignment horizontal="center" vertical="center"/>
    </xf>
    <xf numFmtId="4" fontId="4" fillId="0" borderId="3" xfId="0" applyNumberFormat="1" applyFont="1" applyFill="1" applyBorder="1" applyAlignment="1">
      <alignment horizontal="center" vertical="center" wrapText="1"/>
    </xf>
    <xf numFmtId="4" fontId="4" fillId="18" borderId="3" xfId="0" applyNumberFormat="1" applyFont="1" applyFill="1" applyBorder="1" applyAlignment="1">
      <alignment horizontal="center" vertical="center" wrapText="1"/>
    </xf>
    <xf numFmtId="0" fontId="3" fillId="0" borderId="0" xfId="0" applyFont="1" applyFill="1"/>
    <xf numFmtId="4" fontId="3" fillId="0" borderId="0" xfId="0" applyNumberFormat="1" applyFont="1" applyFill="1"/>
    <xf numFmtId="4" fontId="4" fillId="19" borderId="3" xfId="0" applyNumberFormat="1" applyFont="1" applyFill="1" applyBorder="1" applyAlignment="1">
      <alignment horizontal="center" vertical="center" wrapText="1"/>
    </xf>
    <xf numFmtId="168" fontId="4" fillId="0" borderId="5" xfId="0" applyNumberFormat="1" applyFont="1" applyFill="1" applyBorder="1" applyAlignment="1">
      <alignment horizontal="center" vertical="distributed" wrapText="1"/>
    </xf>
    <xf numFmtId="49" fontId="4" fillId="0" borderId="5" xfId="0" applyNumberFormat="1" applyFont="1" applyFill="1" applyBorder="1" applyAlignment="1">
      <alignment horizontal="center" wrapText="1"/>
    </xf>
    <xf numFmtId="168" fontId="4" fillId="0" borderId="8" xfId="0" applyNumberFormat="1" applyFont="1" applyFill="1" applyBorder="1" applyAlignment="1">
      <alignment horizontal="center" vertical="distributed" wrapText="1"/>
    </xf>
    <xf numFmtId="49" fontId="4" fillId="0" borderId="8" xfId="0" applyNumberFormat="1" applyFont="1" applyFill="1" applyBorder="1" applyAlignment="1">
      <alignment horizontal="center" wrapText="1"/>
    </xf>
    <xf numFmtId="49" fontId="4" fillId="0" borderId="8" xfId="0" applyNumberFormat="1" applyFont="1" applyFill="1" applyBorder="1" applyAlignment="1">
      <alignment horizontal="center" wrapText="1"/>
    </xf>
    <xf numFmtId="168" fontId="4" fillId="0" borderId="8" xfId="0" applyNumberFormat="1" applyFont="1" applyFill="1" applyBorder="1" applyAlignment="1">
      <alignment horizontal="center" vertical="distributed" wrapText="1"/>
    </xf>
    <xf numFmtId="4" fontId="26" fillId="17" borderId="3" xfId="0" applyNumberFormat="1" applyFont="1" applyFill="1" applyBorder="1" applyAlignment="1">
      <alignment horizontal="center" vertical="center" wrapText="1"/>
    </xf>
    <xf numFmtId="4" fontId="26" fillId="0" borderId="3" xfId="0" applyNumberFormat="1" applyFont="1" applyFill="1" applyBorder="1" applyAlignment="1">
      <alignment horizontal="center" vertical="center" wrapText="1"/>
    </xf>
    <xf numFmtId="4" fontId="26" fillId="18" borderId="3" xfId="0" applyNumberFormat="1" applyFont="1" applyFill="1" applyBorder="1" applyAlignment="1">
      <alignment horizontal="center" vertical="center" wrapText="1"/>
    </xf>
    <xf numFmtId="49" fontId="13" fillId="0" borderId="3" xfId="0" applyNumberFormat="1" applyFont="1" applyFill="1" applyBorder="1" applyAlignment="1">
      <alignment horizontal="center" vertical="center"/>
    </xf>
    <xf numFmtId="0" fontId="26" fillId="0" borderId="5" xfId="0" applyFont="1" applyFill="1" applyBorder="1" applyAlignment="1">
      <alignment horizontal="center" vertical="center" wrapText="1"/>
    </xf>
    <xf numFmtId="168" fontId="39" fillId="0" borderId="3" xfId="0" applyNumberFormat="1" applyFont="1" applyFill="1" applyBorder="1" applyAlignment="1">
      <alignment horizontal="center" vertical="center" wrapText="1"/>
    </xf>
    <xf numFmtId="0" fontId="39" fillId="0" borderId="3" xfId="27" applyNumberFormat="1" applyFont="1" applyFill="1" applyBorder="1" applyAlignment="1" applyProtection="1">
      <alignment horizontal="center" vertical="center" wrapText="1"/>
      <protection hidden="1"/>
    </xf>
    <xf numFmtId="49" fontId="26" fillId="0" borderId="3" xfId="0" applyNumberFormat="1" applyFont="1" applyFill="1" applyBorder="1" applyAlignment="1">
      <alignment horizontal="center" vertical="center" wrapText="1"/>
    </xf>
    <xf numFmtId="4" fontId="26" fillId="19" borderId="3" xfId="0" applyNumberFormat="1" applyFont="1" applyFill="1" applyBorder="1" applyAlignment="1">
      <alignment horizontal="center" vertical="center" wrapText="1"/>
    </xf>
    <xf numFmtId="0" fontId="26" fillId="0" borderId="8" xfId="0" applyFont="1" applyFill="1" applyBorder="1" applyAlignment="1">
      <alignment horizontal="center" vertical="center" wrapText="1"/>
    </xf>
    <xf numFmtId="49" fontId="26" fillId="0" borderId="3" xfId="0" applyNumberFormat="1" applyFont="1" applyFill="1" applyBorder="1" applyAlignment="1">
      <alignment horizontal="center" vertical="center"/>
    </xf>
    <xf numFmtId="4" fontId="4" fillId="0" borderId="3" xfId="0" applyNumberFormat="1" applyFont="1" applyFill="1" applyBorder="1" applyAlignment="1">
      <alignment horizontal="center" vertical="center"/>
    </xf>
    <xf numFmtId="4" fontId="4" fillId="18" borderId="3" xfId="0" applyNumberFormat="1" applyFont="1" applyFill="1" applyBorder="1" applyAlignment="1">
      <alignment horizontal="center" vertical="center"/>
    </xf>
    <xf numFmtId="4" fontId="4" fillId="19" borderId="3" xfId="0" applyNumberFormat="1" applyFont="1" applyFill="1" applyBorder="1" applyAlignment="1">
      <alignment horizontal="center" vertical="center"/>
    </xf>
    <xf numFmtId="168" fontId="4" fillId="0" borderId="5" xfId="0" applyNumberFormat="1" applyFont="1" applyFill="1" applyBorder="1" applyAlignment="1">
      <alignment horizontal="center" vertical="distributed" wrapText="1"/>
    </xf>
    <xf numFmtId="168" fontId="4" fillId="0" borderId="3" xfId="27" applyNumberFormat="1" applyFont="1" applyFill="1" applyBorder="1" applyAlignment="1" applyProtection="1">
      <alignment horizontal="center" vertical="distributed" wrapText="1"/>
      <protection hidden="1"/>
    </xf>
    <xf numFmtId="0" fontId="4" fillId="0" borderId="3" xfId="27" applyNumberFormat="1" applyFont="1" applyFill="1" applyBorder="1" applyAlignment="1" applyProtection="1">
      <alignment wrapText="1"/>
      <protection hidden="1"/>
    </xf>
    <xf numFmtId="14" fontId="4" fillId="0" borderId="3" xfId="27" applyNumberFormat="1" applyFont="1" applyFill="1" applyBorder="1" applyAlignment="1" applyProtection="1">
      <alignment wrapText="1"/>
      <protection hidden="1"/>
    </xf>
    <xf numFmtId="166" fontId="4" fillId="0" borderId="3" xfId="0" applyNumberFormat="1" applyFont="1" applyFill="1" applyBorder="1" applyAlignment="1">
      <alignment horizontal="center" vertical="center" wrapText="1"/>
    </xf>
    <xf numFmtId="168" fontId="4" fillId="0" borderId="7" xfId="0" applyNumberFormat="1" applyFont="1" applyFill="1" applyBorder="1" applyAlignment="1">
      <alignment horizontal="center" vertical="distributed" wrapText="1"/>
    </xf>
    <xf numFmtId="0" fontId="4" fillId="0" borderId="3" xfId="0" applyFont="1" applyFill="1" applyBorder="1" applyAlignment="1">
      <alignment wrapText="1"/>
    </xf>
    <xf numFmtId="0" fontId="4" fillId="0" borderId="3" xfId="0" applyFont="1" applyFill="1" applyBorder="1" applyAlignment="1">
      <alignment vertical="top" wrapText="1"/>
    </xf>
    <xf numFmtId="0" fontId="26" fillId="0" borderId="7" xfId="0" applyFont="1" applyFill="1" applyBorder="1" applyAlignment="1">
      <alignment horizontal="center" vertical="center" wrapText="1"/>
    </xf>
    <xf numFmtId="49" fontId="39" fillId="0" borderId="3" xfId="0" applyNumberFormat="1" applyFont="1" applyFill="1" applyBorder="1" applyAlignment="1">
      <alignment wrapText="1"/>
    </xf>
    <xf numFmtId="4" fontId="26" fillId="17" borderId="3" xfId="0" applyNumberFormat="1" applyFont="1" applyFill="1" applyBorder="1" applyAlignment="1">
      <alignment horizontal="center" vertical="center"/>
    </xf>
    <xf numFmtId="4" fontId="26" fillId="0" borderId="3" xfId="0" applyNumberFormat="1" applyFont="1" applyFill="1" applyBorder="1" applyAlignment="1">
      <alignment horizontal="center" vertical="center"/>
    </xf>
    <xf numFmtId="4" fontId="26" fillId="19" borderId="3" xfId="0" applyNumberFormat="1" applyFont="1" applyFill="1" applyBorder="1" applyAlignment="1">
      <alignment horizontal="center" vertical="center"/>
    </xf>
    <xf numFmtId="168" fontId="39" fillId="0" borderId="3" xfId="0" applyNumberFormat="1" applyFont="1" applyFill="1" applyBorder="1" applyAlignment="1">
      <alignment horizontal="center" vertical="distributed" wrapText="1"/>
    </xf>
    <xf numFmtId="0" fontId="39" fillId="0" borderId="3" xfId="27" applyNumberFormat="1" applyFont="1" applyFill="1" applyBorder="1" applyAlignment="1" applyProtection="1">
      <alignment wrapText="1"/>
      <protection hidden="1"/>
    </xf>
    <xf numFmtId="4" fontId="4" fillId="17" borderId="3" xfId="0" applyNumberFormat="1" applyFont="1" applyFill="1" applyBorder="1" applyAlignment="1">
      <alignment horizontal="center" vertical="center"/>
    </xf>
    <xf numFmtId="168" fontId="31" fillId="0" borderId="3" xfId="0" applyNumberFormat="1" applyFont="1" applyFill="1" applyBorder="1" applyAlignment="1">
      <alignment horizontal="center" vertical="distributed"/>
    </xf>
    <xf numFmtId="49" fontId="31" fillId="0" borderId="3" xfId="0" applyNumberFormat="1" applyFont="1" applyFill="1" applyBorder="1"/>
    <xf numFmtId="2" fontId="26" fillId="0" borderId="5" xfId="0" applyNumberFormat="1" applyFont="1" applyFill="1" applyBorder="1" applyAlignment="1">
      <alignment horizontal="center" vertical="center" wrapText="1"/>
    </xf>
    <xf numFmtId="0" fontId="26" fillId="0" borderId="10" xfId="0" applyFont="1" applyFill="1" applyBorder="1" applyAlignment="1">
      <alignment wrapText="1"/>
    </xf>
    <xf numFmtId="2" fontId="26" fillId="0" borderId="7" xfId="0" applyNumberFormat="1" applyFont="1" applyFill="1" applyBorder="1" applyAlignment="1">
      <alignment horizontal="center" vertical="center" wrapText="1"/>
    </xf>
    <xf numFmtId="168" fontId="4" fillId="0" borderId="10" xfId="0" applyNumberFormat="1" applyFont="1" applyFill="1" applyBorder="1" applyAlignment="1">
      <alignment horizontal="center" vertical="distributed" wrapText="1"/>
    </xf>
    <xf numFmtId="0" fontId="4" fillId="0" borderId="3" xfId="0" applyFont="1" applyFill="1" applyBorder="1" applyAlignment="1">
      <alignment vertical="center" wrapText="1"/>
    </xf>
    <xf numFmtId="166" fontId="4" fillId="18" borderId="3" xfId="0" applyNumberFormat="1" applyFont="1" applyFill="1" applyBorder="1" applyAlignment="1">
      <alignment horizontal="center" vertical="center" wrapText="1"/>
    </xf>
    <xf numFmtId="166" fontId="4" fillId="19" borderId="3" xfId="0" applyNumberFormat="1" applyFont="1" applyFill="1" applyBorder="1" applyAlignment="1">
      <alignment horizontal="center" vertical="center" wrapText="1"/>
    </xf>
    <xf numFmtId="165" fontId="4" fillId="0" borderId="3" xfId="0" applyNumberFormat="1" applyFont="1" applyFill="1" applyBorder="1" applyAlignment="1">
      <alignment horizontal="center" vertical="center" wrapText="1"/>
    </xf>
    <xf numFmtId="165" fontId="4" fillId="18" borderId="3" xfId="0" applyNumberFormat="1" applyFont="1" applyFill="1" applyBorder="1" applyAlignment="1">
      <alignment horizontal="center" vertical="center" wrapText="1"/>
    </xf>
    <xf numFmtId="165" fontId="4" fillId="19" borderId="3" xfId="0" applyNumberFormat="1" applyFont="1" applyFill="1" applyBorder="1" applyAlignment="1">
      <alignment horizontal="center" vertical="center" wrapText="1"/>
    </xf>
    <xf numFmtId="0" fontId="4" fillId="0" borderId="10" xfId="0" applyFont="1" applyFill="1" applyBorder="1" applyAlignment="1">
      <alignment vertical="center" wrapText="1"/>
    </xf>
    <xf numFmtId="168" fontId="4" fillId="0" borderId="3" xfId="0" applyNumberFormat="1" applyFont="1" applyFill="1" applyBorder="1" applyAlignment="1">
      <alignment horizontal="left" vertical="top" wrapText="1"/>
    </xf>
    <xf numFmtId="49" fontId="4" fillId="0" borderId="10" xfId="0" applyNumberFormat="1" applyFont="1" applyFill="1" applyBorder="1" applyAlignment="1">
      <alignment horizontal="left" vertical="top" wrapText="1"/>
    </xf>
    <xf numFmtId="0" fontId="26" fillId="0" borderId="5" xfId="0" applyNumberFormat="1" applyFont="1" applyFill="1" applyBorder="1" applyAlignment="1">
      <alignment horizontal="center" vertical="center" wrapText="1"/>
    </xf>
    <xf numFmtId="0" fontId="26" fillId="0" borderId="7" xfId="0" applyNumberFormat="1" applyFont="1" applyFill="1" applyBorder="1" applyAlignment="1">
      <alignment horizontal="center" vertical="center" wrapText="1"/>
    </xf>
    <xf numFmtId="0" fontId="26" fillId="0" borderId="8" xfId="0" applyNumberFormat="1" applyFont="1" applyFill="1" applyBorder="1" applyAlignment="1">
      <alignment horizontal="center" vertical="center" wrapText="1"/>
    </xf>
    <xf numFmtId="168" fontId="4" fillId="0" borderId="3" xfId="0" applyNumberFormat="1" applyFont="1" applyFill="1" applyBorder="1" applyAlignment="1">
      <alignment horizontal="center" vertical="distributed"/>
    </xf>
    <xf numFmtId="49" fontId="4" fillId="0" borderId="10" xfId="0" applyNumberFormat="1" applyFont="1" applyFill="1" applyBorder="1"/>
    <xf numFmtId="4" fontId="26" fillId="18" borderId="3" xfId="0" applyNumberFormat="1" applyFont="1" applyFill="1" applyBorder="1" applyAlignment="1">
      <alignment horizontal="center" vertical="center"/>
    </xf>
    <xf numFmtId="2" fontId="26" fillId="0" borderId="8" xfId="0" applyNumberFormat="1" applyFont="1" applyFill="1" applyBorder="1" applyAlignment="1">
      <alignment horizontal="center" vertical="center" wrapText="1"/>
    </xf>
    <xf numFmtId="166" fontId="26" fillId="16" borderId="3" xfId="0" applyNumberFormat="1" applyFont="1" applyFill="1" applyBorder="1" applyAlignment="1">
      <alignment horizontal="right" vertical="top" wrapText="1"/>
    </xf>
    <xf numFmtId="0" fontId="23" fillId="20" borderId="3" xfId="0" applyFont="1" applyFill="1" applyBorder="1" applyAlignment="1">
      <alignment horizontal="center"/>
    </xf>
    <xf numFmtId="0" fontId="23" fillId="20" borderId="4" xfId="0" applyFont="1" applyFill="1" applyBorder="1" applyAlignment="1">
      <alignment horizontal="center" vertical="top" wrapText="1"/>
    </xf>
    <xf numFmtId="0" fontId="23" fillId="20" borderId="9" xfId="0" applyFont="1" applyFill="1" applyBorder="1" applyAlignment="1">
      <alignment horizontal="center" vertical="top" wrapText="1"/>
    </xf>
    <xf numFmtId="165" fontId="9" fillId="20" borderId="3" xfId="0" applyNumberFormat="1" applyFont="1" applyFill="1" applyBorder="1" applyAlignment="1">
      <alignment horizontal="center"/>
    </xf>
    <xf numFmtId="0" fontId="3" fillId="17" borderId="0" xfId="0" applyFont="1" applyFill="1" applyAlignment="1">
      <alignment horizontal="center"/>
    </xf>
    <xf numFmtId="165" fontId="3" fillId="17" borderId="0" xfId="0" applyNumberFormat="1" applyFont="1" applyFill="1" applyAlignment="1">
      <alignment horizontal="center"/>
    </xf>
    <xf numFmtId="0" fontId="4" fillId="17" borderId="3" xfId="0" applyFont="1" applyFill="1" applyBorder="1" applyAlignment="1">
      <alignment horizontal="center"/>
    </xf>
    <xf numFmtId="0" fontId="32" fillId="17" borderId="10" xfId="0" applyFont="1" applyFill="1" applyBorder="1" applyAlignment="1">
      <alignment horizontal="center" wrapText="1"/>
    </xf>
    <xf numFmtId="0" fontId="32" fillId="17" borderId="4" xfId="0" applyFont="1" applyFill="1" applyBorder="1" applyAlignment="1">
      <alignment horizontal="center" wrapText="1"/>
    </xf>
    <xf numFmtId="165" fontId="3" fillId="0" borderId="0" xfId="0" applyNumberFormat="1" applyFont="1" applyAlignment="1">
      <alignment horizontal="center"/>
    </xf>
    <xf numFmtId="0" fontId="4" fillId="17" borderId="5" xfId="0" applyFont="1" applyFill="1" applyBorder="1" applyAlignment="1">
      <alignment horizontal="center" vertical="justify"/>
    </xf>
    <xf numFmtId="0" fontId="4" fillId="17" borderId="5" xfId="0" applyFont="1" applyFill="1" applyBorder="1" applyAlignment="1">
      <alignment horizontal="center"/>
    </xf>
    <xf numFmtId="49" fontId="9" fillId="17" borderId="3" xfId="0" applyNumberFormat="1" applyFont="1" applyFill="1" applyBorder="1" applyAlignment="1">
      <alignment horizontal="center" vertical="center" wrapText="1"/>
    </xf>
    <xf numFmtId="49" fontId="13" fillId="17" borderId="5" xfId="0" applyNumberFormat="1" applyFont="1" applyFill="1" applyBorder="1" applyAlignment="1">
      <alignment horizontal="center" vertical="center"/>
    </xf>
    <xf numFmtId="0" fontId="13" fillId="17" borderId="5" xfId="0" applyFont="1" applyFill="1" applyBorder="1" applyAlignment="1">
      <alignment horizontal="center" vertical="center"/>
    </xf>
    <xf numFmtId="165" fontId="9" fillId="17" borderId="3" xfId="0" applyNumberFormat="1" applyFont="1" applyFill="1" applyBorder="1" applyAlignment="1">
      <alignment horizontal="center" vertical="center"/>
    </xf>
    <xf numFmtId="0" fontId="26" fillId="17" borderId="5" xfId="0" applyFont="1" applyFill="1" applyBorder="1" applyAlignment="1">
      <alignment horizontal="center" vertical="center"/>
    </xf>
    <xf numFmtId="0" fontId="26" fillId="17" borderId="5" xfId="0" applyFont="1" applyFill="1" applyBorder="1" applyAlignment="1">
      <alignment vertical="center" wrapText="1"/>
    </xf>
    <xf numFmtId="0" fontId="12" fillId="17" borderId="3" xfId="27" applyNumberFormat="1" applyFont="1" applyFill="1" applyBorder="1" applyAlignment="1" applyProtection="1">
      <alignment horizontal="center" vertical="center" wrapText="1"/>
      <protection hidden="1"/>
    </xf>
    <xf numFmtId="49" fontId="12" fillId="17" borderId="3" xfId="0" applyNumberFormat="1" applyFont="1" applyFill="1" applyBorder="1" applyAlignment="1">
      <alignment horizontal="center" vertical="center" wrapText="1"/>
    </xf>
    <xf numFmtId="0" fontId="34" fillId="17" borderId="3" xfId="27" applyNumberFormat="1" applyFont="1" applyFill="1" applyBorder="1" applyAlignment="1" applyProtection="1">
      <alignment horizontal="center" vertical="center" wrapText="1"/>
      <protection hidden="1"/>
    </xf>
    <xf numFmtId="49" fontId="9" fillId="17" borderId="3" xfId="0" applyNumberFormat="1" applyFont="1" applyFill="1" applyBorder="1" applyAlignment="1">
      <alignment horizontal="center" vertical="center"/>
    </xf>
    <xf numFmtId="0" fontId="26" fillId="17" borderId="8" xfId="0" applyFont="1" applyFill="1" applyBorder="1" applyAlignment="1">
      <alignment horizontal="center" vertical="center"/>
    </xf>
    <xf numFmtId="0" fontId="26" fillId="17" borderId="8" xfId="0" applyFont="1" applyFill="1" applyBorder="1" applyAlignment="1">
      <alignment vertical="center" wrapText="1"/>
    </xf>
    <xf numFmtId="0" fontId="4" fillId="17" borderId="3" xfId="0" applyFont="1" applyFill="1" applyBorder="1" applyAlignment="1">
      <alignment horizontal="center" vertical="center" wrapText="1"/>
    </xf>
    <xf numFmtId="49" fontId="37" fillId="17" borderId="3" xfId="0" applyNumberFormat="1" applyFont="1" applyFill="1" applyBorder="1" applyAlignment="1">
      <alignment horizontal="center" vertical="center"/>
    </xf>
    <xf numFmtId="49" fontId="37" fillId="17" borderId="3" xfId="0" applyNumberFormat="1" applyFont="1" applyFill="1" applyBorder="1" applyAlignment="1">
      <alignment horizontal="center" vertical="center" wrapText="1"/>
    </xf>
    <xf numFmtId="49" fontId="13" fillId="17" borderId="10" xfId="0" applyNumberFormat="1" applyFont="1" applyFill="1" applyBorder="1" applyAlignment="1">
      <alignment horizontal="center" vertical="center" wrapText="1"/>
    </xf>
    <xf numFmtId="49" fontId="13" fillId="0" borderId="3" xfId="0" applyNumberFormat="1" applyFont="1" applyBorder="1" applyAlignment="1">
      <alignment horizontal="center" vertical="center"/>
    </xf>
    <xf numFmtId="49" fontId="13" fillId="17" borderId="9" xfId="0" applyNumberFormat="1" applyFont="1" applyFill="1" applyBorder="1" applyAlignment="1">
      <alignment horizontal="center" vertical="center"/>
    </xf>
    <xf numFmtId="49" fontId="13" fillId="17" borderId="3" xfId="0" applyNumberFormat="1" applyFont="1" applyFill="1" applyBorder="1" applyAlignment="1">
      <alignment horizontal="center" vertical="center"/>
    </xf>
    <xf numFmtId="165" fontId="13" fillId="17" borderId="3" xfId="0" applyNumberFormat="1" applyFont="1" applyFill="1" applyBorder="1" applyAlignment="1">
      <alignment horizontal="center" vertical="center"/>
    </xf>
    <xf numFmtId="0" fontId="26" fillId="17" borderId="5" xfId="0" applyFont="1" applyFill="1" applyBorder="1" applyAlignment="1">
      <alignment horizontal="center" vertical="center" wrapText="1"/>
    </xf>
    <xf numFmtId="0" fontId="37" fillId="17" borderId="3" xfId="0" applyFont="1" applyFill="1" applyBorder="1" applyAlignment="1">
      <alignment horizontal="center" vertical="center" wrapText="1"/>
    </xf>
    <xf numFmtId="49" fontId="9" fillId="17" borderId="10" xfId="0" applyNumberFormat="1" applyFont="1" applyFill="1" applyBorder="1" applyAlignment="1">
      <alignment horizontal="center" vertical="center" wrapText="1"/>
    </xf>
    <xf numFmtId="49" fontId="9" fillId="17" borderId="9" xfId="0" applyNumberFormat="1" applyFont="1" applyFill="1" applyBorder="1" applyAlignment="1">
      <alignment horizontal="center" vertical="center" wrapText="1"/>
    </xf>
    <xf numFmtId="165" fontId="9" fillId="17" borderId="3" xfId="0" applyNumberFormat="1" applyFont="1" applyFill="1" applyBorder="1" applyAlignment="1">
      <alignment horizontal="center" vertical="center" wrapText="1"/>
    </xf>
    <xf numFmtId="0" fontId="26" fillId="17" borderId="7" xfId="0" applyFont="1" applyFill="1" applyBorder="1" applyAlignment="1">
      <alignment horizontal="center" vertical="center"/>
    </xf>
    <xf numFmtId="0" fontId="26" fillId="17" borderId="7" xfId="0" applyFont="1" applyFill="1" applyBorder="1" applyAlignment="1">
      <alignment horizontal="center" vertical="center" wrapText="1"/>
    </xf>
    <xf numFmtId="0" fontId="37" fillId="17" borderId="5" xfId="0" applyNumberFormat="1" applyFont="1" applyFill="1" applyBorder="1" applyAlignment="1">
      <alignment horizontal="center" vertical="center" wrapText="1"/>
    </xf>
    <xf numFmtId="49" fontId="37" fillId="17" borderId="5" xfId="0" applyNumberFormat="1" applyFont="1" applyFill="1" applyBorder="1" applyAlignment="1">
      <alignment horizontal="center" vertical="center" wrapText="1"/>
    </xf>
    <xf numFmtId="49" fontId="13" fillId="17" borderId="13" xfId="0" applyNumberFormat="1" applyFont="1" applyFill="1" applyBorder="1" applyAlignment="1">
      <alignment horizontal="center" vertical="center" wrapText="1"/>
    </xf>
    <xf numFmtId="49" fontId="13" fillId="0" borderId="5" xfId="0" applyNumberFormat="1" applyFont="1" applyBorder="1" applyAlignment="1">
      <alignment horizontal="center" vertical="center"/>
    </xf>
    <xf numFmtId="49" fontId="13" fillId="17" borderId="14" xfId="0" applyNumberFormat="1" applyFont="1" applyFill="1" applyBorder="1" applyAlignment="1">
      <alignment horizontal="center" vertical="center"/>
    </xf>
    <xf numFmtId="49" fontId="13" fillId="17" borderId="5" xfId="0" applyNumberFormat="1" applyFont="1" applyFill="1" applyBorder="1" applyAlignment="1">
      <alignment horizontal="center" vertical="center" wrapText="1"/>
    </xf>
    <xf numFmtId="165" fontId="13" fillId="17" borderId="5" xfId="0" applyNumberFormat="1" applyFont="1" applyFill="1" applyBorder="1" applyAlignment="1">
      <alignment horizontal="center" vertical="center" wrapText="1"/>
    </xf>
    <xf numFmtId="165" fontId="13" fillId="17" borderId="3" xfId="0" applyNumberFormat="1" applyFont="1" applyFill="1" applyBorder="1" applyAlignment="1">
      <alignment horizontal="center" vertical="center" wrapText="1"/>
    </xf>
    <xf numFmtId="0" fontId="37" fillId="17" borderId="7" xfId="0" applyNumberFormat="1" applyFont="1" applyFill="1" applyBorder="1" applyAlignment="1">
      <alignment horizontal="center" vertical="center" wrapText="1"/>
    </xf>
    <xf numFmtId="49" fontId="37" fillId="17" borderId="7" xfId="0" applyNumberFormat="1" applyFont="1" applyFill="1" applyBorder="1" applyAlignment="1">
      <alignment horizontal="center" vertical="center" wrapText="1"/>
    </xf>
    <xf numFmtId="0" fontId="13" fillId="0" borderId="11" xfId="0" applyFont="1" applyBorder="1" applyAlignment="1">
      <alignment horizontal="center" vertical="center" wrapText="1"/>
    </xf>
    <xf numFmtId="49" fontId="13" fillId="0" borderId="8" xfId="0" applyNumberFormat="1" applyFont="1" applyBorder="1" applyAlignment="1">
      <alignment horizontal="center" vertical="center"/>
    </xf>
    <xf numFmtId="0" fontId="13" fillId="0" borderId="15" xfId="0" applyFont="1" applyBorder="1" applyAlignment="1">
      <alignment horizontal="center" vertical="center"/>
    </xf>
    <xf numFmtId="0" fontId="13" fillId="0" borderId="8" xfId="0" applyFont="1" applyBorder="1" applyAlignment="1">
      <alignment horizontal="center" vertical="center" wrapText="1"/>
    </xf>
    <xf numFmtId="0" fontId="13" fillId="17" borderId="8" xfId="0" applyFont="1" applyFill="1" applyBorder="1" applyAlignment="1">
      <alignment horizontal="center" vertical="center" wrapText="1"/>
    </xf>
    <xf numFmtId="0" fontId="13" fillId="17" borderId="3" xfId="0" applyFont="1" applyFill="1" applyBorder="1" applyAlignment="1">
      <alignment horizontal="center" vertical="center" wrapText="1"/>
    </xf>
    <xf numFmtId="0" fontId="37" fillId="17" borderId="7" xfId="0" applyNumberFormat="1" applyFont="1" applyFill="1" applyBorder="1" applyAlignment="1">
      <alignment horizontal="center" vertical="center" wrapText="1"/>
    </xf>
    <xf numFmtId="49" fontId="37" fillId="17" borderId="7" xfId="0" applyNumberFormat="1" applyFont="1" applyFill="1" applyBorder="1" applyAlignment="1">
      <alignment horizontal="center" vertical="center" wrapText="1"/>
    </xf>
    <xf numFmtId="49" fontId="13" fillId="0" borderId="11" xfId="0" applyNumberFormat="1" applyFont="1" applyBorder="1" applyAlignment="1">
      <alignment horizontal="center" vertical="center" wrapText="1"/>
    </xf>
    <xf numFmtId="49" fontId="13" fillId="0" borderId="8" xfId="0" applyNumberFormat="1" applyFont="1" applyBorder="1" applyAlignment="1">
      <alignment horizontal="center" vertical="center"/>
    </xf>
    <xf numFmtId="0" fontId="13" fillId="0" borderId="15" xfId="0" applyFont="1" applyBorder="1" applyAlignment="1">
      <alignment horizontal="center" vertical="center"/>
    </xf>
    <xf numFmtId="0" fontId="13" fillId="17" borderId="8" xfId="0" applyFont="1" applyFill="1" applyBorder="1" applyAlignment="1">
      <alignment horizontal="center" vertical="center" wrapText="1"/>
    </xf>
    <xf numFmtId="165" fontId="13" fillId="17" borderId="8" xfId="0" applyNumberFormat="1" applyFont="1" applyFill="1" applyBorder="1" applyAlignment="1">
      <alignment horizontal="center" vertical="center" wrapText="1"/>
    </xf>
    <xf numFmtId="0" fontId="13" fillId="17" borderId="3" xfId="0" applyFont="1" applyFill="1" applyBorder="1" applyAlignment="1">
      <alignment horizontal="center" vertical="center" wrapText="1"/>
    </xf>
    <xf numFmtId="0" fontId="37" fillId="17" borderId="3" xfId="0" applyNumberFormat="1" applyFont="1" applyFill="1" applyBorder="1" applyAlignment="1">
      <alignment vertical="center" wrapText="1"/>
    </xf>
    <xf numFmtId="0" fontId="37" fillId="17" borderId="5" xfId="0" applyNumberFormat="1" applyFont="1" applyFill="1" applyBorder="1" applyAlignment="1">
      <alignment vertical="center" wrapText="1"/>
    </xf>
    <xf numFmtId="0" fontId="41" fillId="17" borderId="8" xfId="0" applyFont="1" applyFill="1" applyBorder="1" applyAlignment="1">
      <alignment horizontal="center" vertical="center" wrapText="1"/>
    </xf>
    <xf numFmtId="0" fontId="26" fillId="17" borderId="7" xfId="0" applyFont="1" applyFill="1" applyBorder="1" applyAlignment="1">
      <alignment vertical="center" wrapText="1"/>
    </xf>
    <xf numFmtId="0" fontId="37" fillId="17" borderId="3" xfId="27" applyNumberFormat="1" applyFont="1" applyFill="1" applyBorder="1" applyAlignment="1" applyProtection="1">
      <alignment horizontal="center" vertical="center" wrapText="1"/>
      <protection hidden="1"/>
    </xf>
    <xf numFmtId="14" fontId="37" fillId="17" borderId="3" xfId="27" applyNumberFormat="1" applyFont="1" applyFill="1" applyBorder="1" applyAlignment="1" applyProtection="1">
      <alignment horizontal="center" vertical="center" wrapText="1"/>
      <protection hidden="1"/>
    </xf>
    <xf numFmtId="49" fontId="13" fillId="17" borderId="9" xfId="0" applyNumberFormat="1" applyFont="1" applyFill="1" applyBorder="1" applyAlignment="1">
      <alignment horizontal="center" vertical="center" wrapText="1"/>
    </xf>
    <xf numFmtId="49" fontId="13" fillId="17" borderId="3" xfId="0" applyNumberFormat="1" applyFont="1" applyFill="1" applyBorder="1" applyAlignment="1">
      <alignment horizontal="center" vertical="center" wrapText="1"/>
    </xf>
    <xf numFmtId="165" fontId="13" fillId="17" borderId="3" xfId="0" applyNumberFormat="1" applyFont="1" applyFill="1" applyBorder="1" applyAlignment="1">
      <alignment horizontal="center" vertical="center" wrapText="1"/>
    </xf>
    <xf numFmtId="49" fontId="9" fillId="0" borderId="3" xfId="0" applyNumberFormat="1" applyFont="1" applyBorder="1" applyAlignment="1">
      <alignment horizontal="center" vertical="center"/>
    </xf>
    <xf numFmtId="0" fontId="26" fillId="17" borderId="8" xfId="0" applyFont="1" applyFill="1" applyBorder="1" applyAlignment="1">
      <alignment horizontal="center" vertical="center" wrapText="1"/>
    </xf>
    <xf numFmtId="0" fontId="23" fillId="0" borderId="3" xfId="0" applyFont="1" applyFill="1" applyBorder="1" applyAlignment="1">
      <alignment horizontal="center" vertical="center"/>
    </xf>
    <xf numFmtId="0" fontId="23" fillId="17" borderId="3" xfId="0" applyFont="1" applyFill="1" applyBorder="1" applyAlignment="1">
      <alignment horizontal="center" vertical="center" wrapText="1"/>
    </xf>
    <xf numFmtId="49" fontId="23" fillId="17" borderId="3" xfId="0" applyNumberFormat="1" applyFont="1" applyFill="1" applyBorder="1" applyAlignment="1">
      <alignment horizontal="center" vertical="center" wrapText="1"/>
    </xf>
    <xf numFmtId="49" fontId="9" fillId="0" borderId="3" xfId="0" applyNumberFormat="1" applyFont="1" applyFill="1" applyBorder="1" applyAlignment="1">
      <alignment horizontal="center" vertical="center"/>
    </xf>
    <xf numFmtId="165" fontId="3" fillId="0" borderId="0" xfId="0" applyNumberFormat="1" applyFont="1" applyFill="1"/>
    <xf numFmtId="49" fontId="9" fillId="17" borderId="10" xfId="0" applyNumberFormat="1" applyFont="1" applyFill="1" applyBorder="1" applyAlignment="1">
      <alignment horizontal="center" vertical="center"/>
    </xf>
    <xf numFmtId="49" fontId="9" fillId="17" borderId="9" xfId="0" applyNumberFormat="1" applyFont="1" applyFill="1" applyBorder="1" applyAlignment="1">
      <alignment horizontal="center" vertical="center"/>
    </xf>
    <xf numFmtId="165" fontId="13" fillId="17" borderId="10" xfId="0" applyNumberFormat="1" applyFont="1" applyFill="1" applyBorder="1" applyAlignment="1">
      <alignment horizontal="center" vertical="center" wrapText="1"/>
    </xf>
    <xf numFmtId="0" fontId="3" fillId="21" borderId="0" xfId="0" applyFont="1" applyFill="1"/>
    <xf numFmtId="165" fontId="3" fillId="21" borderId="0" xfId="0" applyNumberFormat="1" applyFont="1" applyFill="1"/>
    <xf numFmtId="49" fontId="13" fillId="17" borderId="10" xfId="0" applyNumberFormat="1" applyFont="1" applyFill="1" applyBorder="1" applyAlignment="1">
      <alignment horizontal="center" vertical="center"/>
    </xf>
    <xf numFmtId="0" fontId="3" fillId="22" borderId="0" xfId="0" applyFont="1" applyFill="1"/>
    <xf numFmtId="0" fontId="26" fillId="17" borderId="7" xfId="0" applyFont="1" applyFill="1" applyBorder="1" applyAlignment="1">
      <alignment horizontal="center" vertical="center"/>
    </xf>
    <xf numFmtId="0" fontId="26" fillId="17" borderId="7" xfId="0" applyFont="1" applyFill="1" applyBorder="1" applyAlignment="1">
      <alignment horizontal="center" vertical="center" wrapText="1"/>
    </xf>
    <xf numFmtId="0" fontId="4" fillId="17" borderId="5" xfId="0" applyFont="1" applyFill="1" applyBorder="1" applyAlignment="1">
      <alignment horizontal="center" vertical="center"/>
    </xf>
    <xf numFmtId="0" fontId="4" fillId="17" borderId="7" xfId="0" applyFont="1" applyFill="1" applyBorder="1" applyAlignment="1">
      <alignment horizontal="center" vertical="center"/>
    </xf>
    <xf numFmtId="0" fontId="42" fillId="17" borderId="3" xfId="27" applyNumberFormat="1" applyFont="1" applyFill="1" applyBorder="1" applyAlignment="1" applyProtection="1">
      <alignment horizontal="center" vertical="center" wrapText="1"/>
      <protection hidden="1"/>
    </xf>
    <xf numFmtId="49" fontId="42" fillId="17" borderId="3" xfId="0" applyNumberFormat="1" applyFont="1" applyFill="1" applyBorder="1" applyAlignment="1">
      <alignment horizontal="center" vertical="center" wrapText="1"/>
    </xf>
    <xf numFmtId="49" fontId="41" fillId="17" borderId="10" xfId="0" applyNumberFormat="1" applyFont="1" applyFill="1" applyBorder="1" applyAlignment="1">
      <alignment horizontal="center" vertical="center" wrapText="1"/>
    </xf>
    <xf numFmtId="49" fontId="41" fillId="0" borderId="3" xfId="0" applyNumberFormat="1" applyFont="1" applyFill="1" applyBorder="1" applyAlignment="1">
      <alignment horizontal="center" vertical="center"/>
    </xf>
    <xf numFmtId="49" fontId="41" fillId="17" borderId="9" xfId="0" applyNumberFormat="1" applyFont="1" applyFill="1" applyBorder="1" applyAlignment="1">
      <alignment horizontal="center" vertical="center" wrapText="1"/>
    </xf>
    <xf numFmtId="49" fontId="41" fillId="17" borderId="3" xfId="0" applyNumberFormat="1" applyFont="1" applyFill="1" applyBorder="1" applyAlignment="1">
      <alignment horizontal="center" vertical="center" wrapText="1"/>
    </xf>
    <xf numFmtId="165" fontId="41" fillId="17" borderId="3" xfId="0" applyNumberFormat="1" applyFont="1" applyFill="1" applyBorder="1" applyAlignment="1">
      <alignment horizontal="center" vertical="center" wrapText="1"/>
    </xf>
    <xf numFmtId="165" fontId="41" fillId="17" borderId="10" xfId="0" applyNumberFormat="1" applyFont="1" applyFill="1" applyBorder="1" applyAlignment="1">
      <alignment horizontal="center" vertical="center" wrapText="1"/>
    </xf>
    <xf numFmtId="49" fontId="4" fillId="0" borderId="0" xfId="0" applyNumberFormat="1" applyFont="1" applyAlignment="1">
      <alignment horizontal="center" vertical="center"/>
    </xf>
    <xf numFmtId="49" fontId="13" fillId="0" borderId="0" xfId="0" applyNumberFormat="1" applyFont="1" applyFill="1" applyAlignment="1">
      <alignment horizontal="center" vertical="center"/>
    </xf>
    <xf numFmtId="2" fontId="13" fillId="22" borderId="0" xfId="0" applyNumberFormat="1" applyFont="1" applyFill="1" applyAlignment="1">
      <alignment horizontal="center" vertical="center"/>
    </xf>
    <xf numFmtId="2" fontId="13" fillId="0" borderId="0" xfId="0" applyNumberFormat="1" applyFont="1" applyAlignment="1">
      <alignment horizontal="center" vertical="center"/>
    </xf>
    <xf numFmtId="2" fontId="13" fillId="17" borderId="0" xfId="0" applyNumberFormat="1" applyFont="1" applyFill="1" applyAlignment="1">
      <alignment horizontal="center" vertical="center"/>
    </xf>
    <xf numFmtId="2" fontId="13" fillId="17" borderId="3" xfId="0" applyNumberFormat="1" applyFont="1" applyFill="1" applyBorder="1" applyAlignment="1">
      <alignment horizontal="center" vertical="center"/>
    </xf>
    <xf numFmtId="0" fontId="3" fillId="17" borderId="3" xfId="0" applyFont="1" applyFill="1" applyBorder="1"/>
    <xf numFmtId="49" fontId="13" fillId="0" borderId="5" xfId="0" applyNumberFormat="1" applyFont="1" applyFill="1" applyBorder="1" applyAlignment="1">
      <alignment horizontal="center" vertical="center"/>
    </xf>
    <xf numFmtId="49" fontId="4" fillId="0" borderId="3" xfId="0" applyNumberFormat="1" applyFont="1" applyBorder="1" applyAlignment="1">
      <alignment horizontal="center" vertical="center"/>
    </xf>
    <xf numFmtId="2" fontId="13" fillId="22" borderId="3" xfId="0" applyNumberFormat="1" applyFont="1" applyFill="1" applyBorder="1" applyAlignment="1">
      <alignment horizontal="center" vertical="center"/>
    </xf>
    <xf numFmtId="2" fontId="13" fillId="0" borderId="3" xfId="0" applyNumberFormat="1" applyFont="1" applyBorder="1" applyAlignment="1">
      <alignment horizontal="center" vertical="center"/>
    </xf>
    <xf numFmtId="2" fontId="13" fillId="17" borderId="10" xfId="0" applyNumberFormat="1" applyFont="1" applyFill="1" applyBorder="1" applyAlignment="1">
      <alignment horizontal="center" vertical="center"/>
    </xf>
    <xf numFmtId="0" fontId="3" fillId="0" borderId="3" xfId="0" applyFont="1" applyBorder="1"/>
    <xf numFmtId="49" fontId="27" fillId="17" borderId="3" xfId="0" applyNumberFormat="1" applyFont="1" applyFill="1" applyBorder="1" applyAlignment="1">
      <alignment horizontal="center" vertical="center"/>
    </xf>
    <xf numFmtId="165" fontId="9" fillId="17" borderId="10" xfId="0" applyNumberFormat="1" applyFont="1" applyFill="1" applyBorder="1" applyAlignment="1">
      <alignment horizontal="center" vertical="center" wrapText="1"/>
    </xf>
    <xf numFmtId="0" fontId="4" fillId="17" borderId="8" xfId="0" applyFont="1" applyFill="1" applyBorder="1" applyAlignment="1">
      <alignment horizontal="center" vertical="center"/>
    </xf>
    <xf numFmtId="0" fontId="4" fillId="17" borderId="3" xfId="0" applyFont="1" applyFill="1" applyBorder="1" applyAlignment="1">
      <alignment horizontal="center" vertical="center"/>
    </xf>
    <xf numFmtId="0" fontId="25" fillId="17" borderId="4" xfId="0" applyFont="1" applyFill="1" applyBorder="1" applyAlignment="1">
      <alignment horizontal="center" vertical="center" wrapText="1"/>
    </xf>
    <xf numFmtId="0" fontId="3" fillId="17" borderId="3" xfId="0" applyFont="1" applyFill="1" applyBorder="1" applyAlignment="1">
      <alignment horizontal="center" vertical="center"/>
    </xf>
    <xf numFmtId="0" fontId="27" fillId="17" borderId="3" xfId="0" applyFont="1" applyFill="1" applyBorder="1" applyAlignment="1">
      <alignment horizontal="center" vertical="center"/>
    </xf>
    <xf numFmtId="0" fontId="27" fillId="17" borderId="3" xfId="0" applyFont="1" applyFill="1" applyBorder="1" applyAlignment="1">
      <alignment horizontal="center" vertical="center" wrapText="1"/>
    </xf>
    <xf numFmtId="49" fontId="27" fillId="17" borderId="3" xfId="0" applyNumberFormat="1" applyFont="1" applyFill="1" applyBorder="1" applyAlignment="1">
      <alignment horizontal="center" vertical="center" wrapText="1"/>
    </xf>
    <xf numFmtId="0" fontId="4" fillId="17" borderId="5" xfId="0" applyFont="1" applyFill="1" applyBorder="1" applyAlignment="1">
      <alignment horizontal="center" vertical="center"/>
    </xf>
    <xf numFmtId="0" fontId="26" fillId="17" borderId="5" xfId="0" applyFont="1" applyFill="1" applyBorder="1" applyAlignment="1">
      <alignment horizontal="center" wrapText="1"/>
    </xf>
    <xf numFmtId="0" fontId="37" fillId="17" borderId="10" xfId="0" applyFont="1" applyFill="1" applyBorder="1" applyAlignment="1">
      <alignment horizontal="center" vertical="center" wrapText="1"/>
    </xf>
    <xf numFmtId="0" fontId="26" fillId="17" borderId="5" xfId="0" applyFont="1" applyFill="1" applyBorder="1" applyAlignment="1">
      <alignment horizontal="center" wrapText="1"/>
    </xf>
    <xf numFmtId="0" fontId="37" fillId="17" borderId="3" xfId="0" applyFont="1" applyFill="1" applyBorder="1" applyAlignment="1">
      <alignment horizontal="center" vertical="center" wrapText="1"/>
    </xf>
    <xf numFmtId="49" fontId="37" fillId="17" borderId="3" xfId="0" applyNumberFormat="1" applyFont="1" applyFill="1" applyBorder="1" applyAlignment="1">
      <alignment horizontal="center" vertical="center" wrapText="1"/>
    </xf>
    <xf numFmtId="49" fontId="13" fillId="0" borderId="3" xfId="0" applyNumberFormat="1" applyFont="1" applyFill="1" applyBorder="1" applyAlignment="1">
      <alignment horizontal="center" vertical="center"/>
    </xf>
    <xf numFmtId="0" fontId="26" fillId="17" borderId="8" xfId="0" applyFont="1" applyFill="1" applyBorder="1" applyAlignment="1">
      <alignment horizontal="center" wrapText="1"/>
    </xf>
    <xf numFmtId="49" fontId="13" fillId="0" borderId="0" xfId="0" applyNumberFormat="1" applyFont="1" applyFill="1"/>
    <xf numFmtId="2" fontId="4" fillId="17" borderId="0" xfId="0" applyNumberFormat="1" applyFont="1" applyFill="1" applyAlignment="1">
      <alignment horizontal="right"/>
    </xf>
    <xf numFmtId="0" fontId="37" fillId="0" borderId="3" xfId="27" applyNumberFormat="1" applyFont="1" applyFill="1" applyBorder="1" applyAlignment="1" applyProtection="1">
      <alignment horizontal="center" vertical="center" wrapText="1"/>
      <protection hidden="1"/>
    </xf>
    <xf numFmtId="14" fontId="37" fillId="0" borderId="3" xfId="27" applyNumberFormat="1" applyFont="1" applyFill="1" applyBorder="1" applyAlignment="1" applyProtection="1">
      <alignment horizontal="center" vertical="center" wrapText="1"/>
      <protection hidden="1"/>
    </xf>
    <xf numFmtId="49" fontId="13" fillId="0" borderId="10" xfId="0" applyNumberFormat="1" applyFont="1" applyFill="1" applyBorder="1" applyAlignment="1">
      <alignment horizontal="center" vertical="center"/>
    </xf>
    <xf numFmtId="49" fontId="13" fillId="0" borderId="9" xfId="0" applyNumberFormat="1" applyFont="1" applyFill="1" applyBorder="1" applyAlignment="1">
      <alignment horizontal="center" vertical="center"/>
    </xf>
    <xf numFmtId="165" fontId="13" fillId="0" borderId="3" xfId="0" applyNumberFormat="1" applyFont="1" applyFill="1" applyBorder="1" applyAlignment="1">
      <alignment horizontal="center" vertical="center" wrapText="1"/>
    </xf>
    <xf numFmtId="165" fontId="13" fillId="0" borderId="10" xfId="0" applyNumberFormat="1" applyFont="1" applyFill="1" applyBorder="1" applyAlignment="1">
      <alignment horizontal="center" vertical="center" wrapText="1"/>
    </xf>
    <xf numFmtId="49" fontId="37" fillId="0" borderId="3" xfId="0" applyNumberFormat="1" applyFont="1" applyFill="1" applyBorder="1" applyAlignment="1">
      <alignment horizontal="center" vertical="center" wrapText="1"/>
    </xf>
    <xf numFmtId="0" fontId="9" fillId="23" borderId="3" xfId="0" applyFont="1" applyFill="1" applyBorder="1"/>
    <xf numFmtId="165" fontId="23" fillId="23" borderId="3" xfId="0" applyNumberFormat="1" applyFont="1" applyFill="1" applyBorder="1" applyAlignment="1">
      <alignment horizontal="right" vertical="top" wrapText="1"/>
    </xf>
    <xf numFmtId="0" fontId="9" fillId="0" borderId="0" xfId="0" applyFont="1"/>
    <xf numFmtId="0" fontId="25" fillId="0" borderId="3" xfId="0" applyFont="1" applyBorder="1" applyAlignment="1">
      <alignment horizontal="center" wrapText="1"/>
    </xf>
    <xf numFmtId="0" fontId="0" fillId="0" borderId="3" xfId="0" applyBorder="1" applyAlignment="1"/>
    <xf numFmtId="9" fontId="25" fillId="0" borderId="3" xfId="26" applyFont="1" applyBorder="1" applyAlignment="1">
      <alignment horizontal="center" wrapText="1"/>
    </xf>
    <xf numFmtId="9" fontId="25" fillId="0" borderId="10" xfId="26" applyFont="1" applyBorder="1" applyAlignment="1">
      <alignment horizontal="center" wrapText="1"/>
    </xf>
    <xf numFmtId="9" fontId="25" fillId="0" borderId="11" xfId="26" applyFont="1" applyBorder="1" applyAlignment="1">
      <alignment horizontal="center" wrapText="1"/>
    </xf>
    <xf numFmtId="165" fontId="23" fillId="0" borderId="3" xfId="26" applyNumberFormat="1" applyFont="1" applyBorder="1" applyAlignment="1">
      <alignment horizontal="right" wrapText="1"/>
    </xf>
    <xf numFmtId="9" fontId="5" fillId="0" borderId="0" xfId="26" applyFont="1"/>
    <xf numFmtId="49" fontId="0" fillId="0" borderId="5" xfId="0" applyNumberFormat="1" applyFill="1" applyBorder="1" applyAlignment="1">
      <alignment horizontal="center" vertical="center" wrapText="1"/>
    </xf>
    <xf numFmtId="0" fontId="26" fillId="0" borderId="3" xfId="0" applyFont="1" applyFill="1" applyBorder="1" applyAlignment="1">
      <alignment horizontal="left" vertical="top" wrapText="1"/>
    </xf>
    <xf numFmtId="0" fontId="4" fillId="0" borderId="13" xfId="0" applyFont="1" applyFill="1" applyBorder="1" applyAlignment="1">
      <alignment horizontal="left" vertical="top" wrapText="1"/>
    </xf>
    <xf numFmtId="9" fontId="25" fillId="0" borderId="5" xfId="26" applyFont="1" applyBorder="1" applyAlignment="1">
      <alignment horizontal="center" wrapText="1"/>
    </xf>
    <xf numFmtId="49" fontId="0" fillId="0" borderId="7" xfId="0" applyNumberFormat="1" applyFill="1" applyBorder="1" applyAlignment="1">
      <alignment horizontal="center" vertical="center" wrapText="1"/>
    </xf>
    <xf numFmtId="0" fontId="4" fillId="0" borderId="11" xfId="0" applyFont="1" applyFill="1" applyBorder="1" applyAlignment="1">
      <alignment horizontal="left" vertical="top" wrapText="1"/>
    </xf>
    <xf numFmtId="9" fontId="25" fillId="0" borderId="8" xfId="26" applyFont="1" applyBorder="1" applyAlignment="1">
      <alignment horizontal="center" wrapText="1"/>
    </xf>
    <xf numFmtId="0" fontId="4" fillId="0" borderId="8" xfId="0" applyFont="1" applyFill="1" applyBorder="1" applyAlignment="1">
      <alignment horizontal="left" vertical="top" wrapText="1"/>
    </xf>
    <xf numFmtId="49" fontId="43" fillId="0" borderId="8" xfId="0" applyNumberFormat="1" applyFont="1" applyFill="1" applyBorder="1" applyAlignment="1">
      <alignment horizontal="left" vertical="center" wrapText="1"/>
    </xf>
    <xf numFmtId="49" fontId="43" fillId="0" borderId="8" xfId="0" applyNumberFormat="1" applyFont="1" applyBorder="1"/>
    <xf numFmtId="0" fontId="4" fillId="0" borderId="7" xfId="0" applyFont="1" applyFill="1" applyBorder="1" applyAlignment="1">
      <alignment horizontal="left" vertical="top" wrapText="1"/>
    </xf>
    <xf numFmtId="0" fontId="4" fillId="0" borderId="5" xfId="0" applyFont="1" applyFill="1" applyBorder="1" applyAlignment="1">
      <alignment horizontal="left" vertical="top" wrapText="1"/>
    </xf>
    <xf numFmtId="49" fontId="4" fillId="0" borderId="3" xfId="0" applyNumberFormat="1" applyFont="1" applyBorder="1"/>
    <xf numFmtId="0" fontId="4" fillId="0" borderId="7" xfId="0" applyFont="1" applyFill="1" applyBorder="1" applyAlignment="1">
      <alignment horizontal="left" vertical="top" wrapText="1"/>
    </xf>
    <xf numFmtId="0" fontId="4" fillId="0" borderId="8" xfId="0" applyFont="1" applyFill="1" applyBorder="1" applyAlignment="1">
      <alignment horizontal="left" vertical="top" wrapText="1"/>
    </xf>
    <xf numFmtId="0" fontId="4" fillId="0" borderId="5" xfId="0" applyFont="1" applyFill="1" applyBorder="1" applyAlignment="1">
      <alignment vertical="top" wrapText="1"/>
    </xf>
    <xf numFmtId="0" fontId="4" fillId="0" borderId="5" xfId="0" applyFont="1" applyFill="1" applyBorder="1" applyAlignment="1">
      <alignment horizontal="center" vertical="top" wrapText="1"/>
    </xf>
    <xf numFmtId="0" fontId="4" fillId="0" borderId="3" xfId="0" applyFont="1" applyFill="1" applyBorder="1" applyAlignment="1">
      <alignment vertical="top" wrapText="1"/>
    </xf>
    <xf numFmtId="0" fontId="4" fillId="0" borderId="7" xfId="0" applyFont="1" applyFill="1" applyBorder="1" applyAlignment="1">
      <alignment horizontal="center" vertical="top" wrapText="1"/>
    </xf>
    <xf numFmtId="0" fontId="4" fillId="0" borderId="8" xfId="0" applyFont="1" applyFill="1" applyBorder="1" applyAlignment="1">
      <alignment horizontal="center" vertical="top" wrapText="1"/>
    </xf>
    <xf numFmtId="0" fontId="4" fillId="17" borderId="5" xfId="0" applyFont="1" applyFill="1" applyBorder="1" applyAlignment="1">
      <alignment horizontal="center" vertical="top" wrapText="1"/>
    </xf>
    <xf numFmtId="0" fontId="3" fillId="17" borderId="0" xfId="0" applyFont="1" applyFill="1"/>
    <xf numFmtId="0" fontId="4" fillId="17" borderId="7" xfId="0" applyFont="1" applyFill="1" applyBorder="1" applyAlignment="1">
      <alignment horizontal="center" vertical="top" wrapText="1"/>
    </xf>
    <xf numFmtId="0" fontId="4" fillId="17" borderId="3" xfId="0" applyFont="1" applyFill="1" applyBorder="1" applyAlignment="1">
      <alignment horizontal="center" vertical="top" wrapText="1"/>
    </xf>
    <xf numFmtId="0" fontId="4" fillId="17" borderId="7" xfId="0" applyFont="1" applyFill="1" applyBorder="1" applyAlignment="1">
      <alignment horizontal="center" vertical="top" wrapText="1"/>
    </xf>
    <xf numFmtId="0" fontId="4" fillId="17" borderId="5" xfId="0" applyFont="1" applyFill="1" applyBorder="1" applyAlignment="1">
      <alignment horizontal="left" vertical="justify"/>
    </xf>
    <xf numFmtId="0" fontId="0" fillId="17" borderId="5" xfId="0" applyFont="1" applyFill="1" applyBorder="1" applyAlignment="1">
      <alignment horizontal="center" wrapText="1"/>
    </xf>
    <xf numFmtId="0" fontId="4" fillId="17" borderId="7" xfId="0" applyFont="1" applyFill="1" applyBorder="1" applyAlignment="1">
      <alignment horizontal="left" vertical="justify"/>
    </xf>
    <xf numFmtId="0" fontId="0" fillId="17" borderId="7" xfId="0" applyFont="1" applyFill="1" applyBorder="1" applyAlignment="1">
      <alignment horizontal="center" wrapText="1"/>
    </xf>
    <xf numFmtId="49" fontId="0" fillId="0" borderId="8" xfId="0" applyNumberFormat="1" applyFill="1" applyBorder="1" applyAlignment="1">
      <alignment horizontal="center" vertical="center" wrapText="1"/>
    </xf>
    <xf numFmtId="0" fontId="4" fillId="17" borderId="8" xfId="0" applyFont="1" applyFill="1" applyBorder="1" applyAlignment="1">
      <alignment horizontal="left" vertical="justify"/>
    </xf>
    <xf numFmtId="0" fontId="0" fillId="17" borderId="8" xfId="0" applyFont="1" applyFill="1" applyBorder="1" applyAlignment="1">
      <alignment horizontal="center" wrapText="1"/>
    </xf>
    <xf numFmtId="0" fontId="23" fillId="23" borderId="10" xfId="0" applyFont="1" applyFill="1" applyBorder="1" applyAlignment="1">
      <alignment horizontal="center" vertical="top" wrapText="1"/>
    </xf>
    <xf numFmtId="0" fontId="23" fillId="23" borderId="4" xfId="0" applyFont="1" applyFill="1" applyBorder="1" applyAlignment="1">
      <alignment horizontal="center" vertical="top" wrapText="1"/>
    </xf>
    <xf numFmtId="0" fontId="23" fillId="23" borderId="9" xfId="0" applyFont="1" applyFill="1" applyBorder="1" applyAlignment="1">
      <alignment horizontal="center" vertical="top" wrapText="1"/>
    </xf>
    <xf numFmtId="49" fontId="13" fillId="0" borderId="3" xfId="0" applyNumberFormat="1" applyFont="1" applyFill="1" applyBorder="1" applyAlignment="1">
      <alignment horizontal="center"/>
    </xf>
    <xf numFmtId="165" fontId="13" fillId="0" borderId="3" xfId="26" applyNumberFormat="1" applyFont="1" applyBorder="1" applyAlignment="1">
      <alignment horizontal="right" wrapText="1"/>
    </xf>
    <xf numFmtId="49" fontId="13" fillId="0" borderId="8" xfId="0" applyNumberFormat="1" applyFont="1" applyFill="1" applyBorder="1" applyAlignment="1">
      <alignment horizontal="center"/>
    </xf>
    <xf numFmtId="2" fontId="13" fillId="17" borderId="3" xfId="0" applyNumberFormat="1" applyFont="1" applyFill="1" applyBorder="1" applyAlignment="1">
      <alignment horizontal="right"/>
    </xf>
    <xf numFmtId="2" fontId="13" fillId="0" borderId="3" xfId="0" applyNumberFormat="1" applyFont="1" applyBorder="1" applyAlignment="1">
      <alignment horizontal="right"/>
    </xf>
    <xf numFmtId="0" fontId="13" fillId="0" borderId="3" xfId="0" applyFont="1" applyFill="1" applyBorder="1" applyAlignment="1">
      <alignment horizontal="center" wrapText="1"/>
    </xf>
    <xf numFmtId="49" fontId="13" fillId="0" borderId="5" xfId="0" applyNumberFormat="1" applyFont="1" applyFill="1" applyBorder="1" applyAlignment="1">
      <alignment horizontal="center"/>
    </xf>
    <xf numFmtId="49" fontId="13" fillId="0" borderId="3" xfId="0" applyNumberFormat="1" applyFont="1" applyFill="1" applyBorder="1" applyAlignment="1"/>
    <xf numFmtId="49" fontId="13" fillId="0" borderId="7" xfId="0" applyNumberFormat="1" applyFont="1" applyFill="1" applyBorder="1" applyAlignment="1">
      <alignment horizontal="center"/>
    </xf>
    <xf numFmtId="0" fontId="20" fillId="0" borderId="3" xfId="0" applyFont="1" applyBorder="1" applyAlignment="1"/>
    <xf numFmtId="49" fontId="13" fillId="0" borderId="8" xfId="0" applyNumberFormat="1" applyFont="1" applyFill="1" applyBorder="1" applyAlignment="1">
      <alignment horizontal="center"/>
    </xf>
    <xf numFmtId="0" fontId="13" fillId="17" borderId="5" xfId="0" applyFont="1" applyFill="1" applyBorder="1" applyAlignment="1">
      <alignment horizontal="center" wrapText="1"/>
    </xf>
    <xf numFmtId="49" fontId="13" fillId="17" borderId="5" xfId="0" applyNumberFormat="1" applyFont="1" applyFill="1" applyBorder="1" applyAlignment="1">
      <alignment horizontal="center"/>
    </xf>
    <xf numFmtId="49" fontId="20" fillId="17" borderId="5" xfId="0" applyNumberFormat="1" applyFont="1" applyFill="1" applyBorder="1" applyAlignment="1">
      <alignment horizontal="left"/>
    </xf>
    <xf numFmtId="49" fontId="13" fillId="17" borderId="3" xfId="0" applyNumberFormat="1" applyFont="1" applyFill="1" applyBorder="1"/>
    <xf numFmtId="0" fontId="13" fillId="17" borderId="7" xfId="0" applyFont="1" applyFill="1" applyBorder="1" applyAlignment="1">
      <alignment horizontal="center" wrapText="1"/>
    </xf>
    <xf numFmtId="49" fontId="13" fillId="17" borderId="7" xfId="0" applyNumberFormat="1" applyFont="1" applyFill="1" applyBorder="1" applyAlignment="1">
      <alignment horizontal="center"/>
    </xf>
    <xf numFmtId="49" fontId="20" fillId="17" borderId="7" xfId="0" applyNumberFormat="1" applyFont="1" applyFill="1" applyBorder="1" applyAlignment="1">
      <alignment horizontal="left"/>
    </xf>
    <xf numFmtId="0" fontId="13" fillId="17" borderId="8" xfId="0" applyFont="1" applyFill="1" applyBorder="1" applyAlignment="1">
      <alignment horizontal="center" wrapText="1"/>
    </xf>
    <xf numFmtId="49" fontId="13" fillId="17" borderId="8" xfId="0" applyNumberFormat="1" applyFont="1" applyFill="1" applyBorder="1" applyAlignment="1">
      <alignment horizontal="center"/>
    </xf>
    <xf numFmtId="49" fontId="20" fillId="17" borderId="8" xfId="0" applyNumberFormat="1" applyFont="1" applyFill="1" applyBorder="1" applyAlignment="1">
      <alignment horizontal="left"/>
    </xf>
    <xf numFmtId="0" fontId="13" fillId="17" borderId="3" xfId="0" applyFont="1" applyFill="1" applyBorder="1" applyAlignment="1">
      <alignment horizontal="center" wrapText="1"/>
    </xf>
    <xf numFmtId="49" fontId="13" fillId="17" borderId="3" xfId="0" applyNumberFormat="1" applyFont="1" applyFill="1" applyBorder="1" applyAlignment="1">
      <alignment horizontal="center" wrapText="1"/>
    </xf>
    <xf numFmtId="0" fontId="20" fillId="17" borderId="3" xfId="0" applyFont="1" applyFill="1" applyBorder="1" applyAlignment="1">
      <alignment horizontal="left"/>
    </xf>
    <xf numFmtId="49" fontId="13" fillId="17" borderId="5" xfId="0" applyNumberFormat="1" applyFont="1" applyFill="1" applyBorder="1" applyAlignment="1">
      <alignment horizontal="center" wrapText="1"/>
    </xf>
    <xf numFmtId="0" fontId="20" fillId="17" borderId="5" xfId="0" applyFont="1" applyFill="1" applyBorder="1" applyAlignment="1">
      <alignment horizontal="left"/>
    </xf>
    <xf numFmtId="49" fontId="13" fillId="17" borderId="7" xfId="0" applyNumberFormat="1" applyFont="1" applyFill="1" applyBorder="1" applyAlignment="1">
      <alignment horizontal="center" wrapText="1"/>
    </xf>
    <xf numFmtId="0" fontId="20" fillId="17" borderId="7" xfId="0" applyFont="1" applyFill="1" applyBorder="1" applyAlignment="1">
      <alignment horizontal="left"/>
    </xf>
    <xf numFmtId="49" fontId="13" fillId="17" borderId="8" xfId="0" applyNumberFormat="1" applyFont="1" applyFill="1" applyBorder="1" applyAlignment="1">
      <alignment horizontal="center" wrapText="1"/>
    </xf>
    <xf numFmtId="0" fontId="20" fillId="17" borderId="8" xfId="0" applyFont="1" applyFill="1" applyBorder="1" applyAlignment="1">
      <alignment horizontal="left"/>
    </xf>
    <xf numFmtId="0" fontId="20" fillId="17" borderId="5" xfId="0" applyFont="1" applyFill="1" applyBorder="1" applyAlignment="1">
      <alignment horizontal="center"/>
    </xf>
    <xf numFmtId="0" fontId="20" fillId="17" borderId="7" xfId="0" applyFont="1" applyFill="1" applyBorder="1" applyAlignment="1">
      <alignment horizontal="center"/>
    </xf>
    <xf numFmtId="49" fontId="13" fillId="17" borderId="5" xfId="0" applyNumberFormat="1" applyFont="1" applyFill="1" applyBorder="1"/>
    <xf numFmtId="2" fontId="13" fillId="17" borderId="5" xfId="0" applyNumberFormat="1" applyFont="1" applyFill="1" applyBorder="1" applyAlignment="1">
      <alignment horizontal="right"/>
    </xf>
    <xf numFmtId="0" fontId="20" fillId="17" borderId="3" xfId="0" applyFont="1" applyFill="1" applyBorder="1" applyAlignment="1">
      <alignment horizontal="center"/>
    </xf>
    <xf numFmtId="0" fontId="13" fillId="17" borderId="7" xfId="0" applyFont="1" applyFill="1" applyBorder="1" applyAlignment="1">
      <alignment horizontal="center" wrapText="1"/>
    </xf>
    <xf numFmtId="49" fontId="13" fillId="17" borderId="7" xfId="0" applyNumberFormat="1" applyFont="1" applyFill="1" applyBorder="1" applyAlignment="1">
      <alignment horizontal="center" wrapText="1"/>
    </xf>
    <xf numFmtId="0" fontId="20" fillId="17" borderId="7" xfId="0" applyFont="1" applyFill="1" applyBorder="1" applyAlignment="1">
      <alignment horizontal="center"/>
    </xf>
    <xf numFmtId="49" fontId="13" fillId="17" borderId="8" xfId="0" applyNumberFormat="1" applyFont="1" applyFill="1" applyBorder="1"/>
    <xf numFmtId="2" fontId="13" fillId="17" borderId="8" xfId="0" applyNumberFormat="1" applyFont="1" applyFill="1" applyBorder="1" applyAlignment="1">
      <alignment horizontal="right"/>
    </xf>
    <xf numFmtId="49" fontId="20" fillId="17" borderId="5" xfId="0" applyNumberFormat="1" applyFont="1" applyFill="1" applyBorder="1" applyAlignment="1">
      <alignment horizontal="center"/>
    </xf>
    <xf numFmtId="49" fontId="20" fillId="17" borderId="7" xfId="0" applyNumberFormat="1" applyFont="1" applyFill="1" applyBorder="1" applyAlignment="1">
      <alignment horizontal="center"/>
    </xf>
    <xf numFmtId="49" fontId="20" fillId="17" borderId="8" xfId="0" applyNumberFormat="1" applyFont="1" applyFill="1" applyBorder="1" applyAlignment="1">
      <alignment horizontal="center"/>
    </xf>
    <xf numFmtId="0" fontId="4" fillId="17" borderId="8" xfId="0" applyFont="1" applyFill="1" applyBorder="1" applyAlignment="1">
      <alignment horizontal="center" vertical="top" wrapText="1"/>
    </xf>
    <xf numFmtId="0" fontId="23" fillId="24" borderId="3" xfId="0" applyFont="1" applyFill="1" applyBorder="1" applyAlignment="1">
      <alignment wrapText="1"/>
    </xf>
    <xf numFmtId="0" fontId="23" fillId="24" borderId="4" xfId="0" applyFont="1" applyFill="1" applyBorder="1" applyAlignment="1">
      <alignment horizontal="center" vertical="top" wrapText="1"/>
    </xf>
    <xf numFmtId="0" fontId="23" fillId="24" borderId="9" xfId="0" applyFont="1" applyFill="1" applyBorder="1" applyAlignment="1">
      <alignment horizontal="center" vertical="top" wrapText="1"/>
    </xf>
    <xf numFmtId="0" fontId="9" fillId="24" borderId="9" xfId="0" applyFont="1" applyFill="1" applyBorder="1" applyAlignment="1">
      <alignment horizontal="center" vertical="top" wrapText="1"/>
    </xf>
    <xf numFmtId="165" fontId="9" fillId="24" borderId="3" xfId="0" applyNumberFormat="1" applyFont="1" applyFill="1" applyBorder="1" applyAlignment="1">
      <alignment horizontal="right" vertical="top" wrapText="1"/>
    </xf>
    <xf numFmtId="165" fontId="9" fillId="24" borderId="10" xfId="0" applyNumberFormat="1" applyFont="1" applyFill="1" applyBorder="1" applyAlignment="1">
      <alignment wrapText="1" shrinkToFit="1"/>
    </xf>
    <xf numFmtId="165" fontId="9" fillId="24" borderId="3" xfId="0" applyNumberFormat="1" applyFont="1" applyFill="1" applyBorder="1" applyAlignment="1">
      <alignment wrapText="1" shrinkToFit="1"/>
    </xf>
    <xf numFmtId="0" fontId="21" fillId="0" borderId="5" xfId="0" applyFont="1" applyBorder="1" applyAlignment="1">
      <alignment horizontal="center" vertical="top" wrapText="1"/>
    </xf>
    <xf numFmtId="0" fontId="21" fillId="0" borderId="3" xfId="0" applyFont="1" applyBorder="1" applyAlignment="1">
      <alignment horizontal="left" vertical="top" wrapText="1"/>
    </xf>
    <xf numFmtId="0" fontId="21" fillId="0" borderId="3" xfId="0" applyFont="1" applyFill="1" applyBorder="1" applyAlignment="1">
      <alignment horizontal="center" vertical="top" wrapText="1"/>
    </xf>
    <xf numFmtId="49" fontId="21" fillId="0" borderId="3" xfId="0" applyNumberFormat="1" applyFont="1" applyBorder="1" applyAlignment="1">
      <alignment vertical="top" wrapText="1"/>
    </xf>
    <xf numFmtId="165" fontId="44" fillId="0" borderId="3" xfId="0" applyNumberFormat="1" applyFont="1" applyFill="1" applyBorder="1" applyAlignment="1">
      <alignment horizontal="right"/>
    </xf>
    <xf numFmtId="165" fontId="28" fillId="0" borderId="3" xfId="0" applyNumberFormat="1" applyFont="1" applyFill="1" applyBorder="1" applyAlignment="1">
      <alignment horizontal="right"/>
    </xf>
    <xf numFmtId="0" fontId="21" fillId="0" borderId="7" xfId="0" applyFont="1" applyBorder="1" applyAlignment="1">
      <alignment horizontal="center" vertical="top" wrapText="1"/>
    </xf>
    <xf numFmtId="49" fontId="21" fillId="0" borderId="5" xfId="0" applyNumberFormat="1" applyFont="1" applyFill="1" applyBorder="1" applyAlignment="1">
      <alignment horizontal="left" vertical="top" wrapText="1"/>
    </xf>
    <xf numFmtId="0" fontId="21" fillId="0" borderId="3" xfId="0" applyNumberFormat="1" applyFont="1" applyBorder="1" applyAlignment="1">
      <alignment vertical="top" wrapText="1"/>
    </xf>
    <xf numFmtId="49" fontId="21" fillId="0" borderId="3" xfId="0" applyNumberFormat="1" applyFont="1" applyBorder="1" applyAlignment="1">
      <alignment horizontal="left" vertical="top" wrapText="1"/>
    </xf>
    <xf numFmtId="49" fontId="28" fillId="0" borderId="3" xfId="0" applyNumberFormat="1" applyFont="1" applyFill="1" applyBorder="1" applyAlignment="1">
      <alignment horizontal="center" vertical="top" wrapText="1"/>
    </xf>
    <xf numFmtId="165" fontId="44" fillId="0" borderId="3" xfId="0" applyNumberFormat="1" applyFont="1" applyFill="1" applyBorder="1" applyAlignment="1">
      <alignment vertical="top" wrapText="1"/>
    </xf>
    <xf numFmtId="165" fontId="28" fillId="0" borderId="3" xfId="0" applyNumberFormat="1" applyFont="1" applyFill="1" applyBorder="1" applyAlignment="1">
      <alignment vertical="top" wrapText="1"/>
    </xf>
    <xf numFmtId="0" fontId="21" fillId="0" borderId="3" xfId="0" applyFont="1" applyFill="1" applyBorder="1" applyAlignment="1">
      <alignment horizontal="left" vertical="top" wrapText="1"/>
    </xf>
    <xf numFmtId="49" fontId="45" fillId="0" borderId="3" xfId="0" applyNumberFormat="1" applyFont="1" applyFill="1" applyBorder="1" applyAlignment="1">
      <alignment vertical="top"/>
    </xf>
    <xf numFmtId="165" fontId="46" fillId="0" borderId="3" xfId="0" applyNumberFormat="1" applyFont="1" applyFill="1" applyBorder="1" applyAlignment="1">
      <alignment vertical="top" wrapText="1"/>
    </xf>
    <xf numFmtId="165" fontId="45" fillId="0" borderId="3" xfId="0" applyNumberFormat="1" applyFont="1" applyFill="1" applyBorder="1" applyAlignment="1">
      <alignment vertical="top" wrapText="1"/>
    </xf>
    <xf numFmtId="49" fontId="21" fillId="0" borderId="3" xfId="0" applyNumberFormat="1" applyFont="1" applyFill="1" applyBorder="1" applyAlignment="1">
      <alignment vertical="top"/>
    </xf>
    <xf numFmtId="0" fontId="21" fillId="0" borderId="5" xfId="0" applyFont="1" applyFill="1" applyBorder="1" applyAlignment="1">
      <alignment horizontal="left" vertical="top" wrapText="1"/>
    </xf>
    <xf numFmtId="0" fontId="21" fillId="0" borderId="7" xfId="0" applyFont="1" applyFill="1" applyBorder="1" applyAlignment="1">
      <alignment horizontal="left" vertical="top" wrapText="1"/>
    </xf>
    <xf numFmtId="165" fontId="47" fillId="0" borderId="3" xfId="0" applyNumberFormat="1" applyFont="1" applyFill="1" applyBorder="1" applyAlignment="1">
      <alignment vertical="top" wrapText="1"/>
    </xf>
    <xf numFmtId="165" fontId="21" fillId="0" borderId="3" xfId="0" applyNumberFormat="1" applyFont="1" applyFill="1" applyBorder="1" applyAlignment="1">
      <alignment vertical="top" wrapText="1"/>
    </xf>
    <xf numFmtId="49" fontId="21" fillId="0" borderId="3" xfId="0" applyNumberFormat="1" applyFont="1" applyFill="1" applyBorder="1" applyAlignment="1">
      <alignment horizontal="left" vertical="center" wrapText="1"/>
    </xf>
    <xf numFmtId="0" fontId="21" fillId="0" borderId="8" xfId="0" applyFont="1" applyFill="1" applyBorder="1" applyAlignment="1">
      <alignment horizontal="left" vertical="top" wrapText="1"/>
    </xf>
    <xf numFmtId="0" fontId="48" fillId="0" borderId="3" xfId="0" applyFont="1" applyFill="1" applyBorder="1" applyAlignment="1">
      <alignment horizontal="left" vertical="top" wrapText="1"/>
    </xf>
    <xf numFmtId="49" fontId="48" fillId="0" borderId="3" xfId="0" applyNumberFormat="1" applyFont="1" applyFill="1" applyBorder="1" applyAlignment="1">
      <alignment vertical="top" wrapText="1"/>
    </xf>
    <xf numFmtId="49" fontId="48" fillId="0" borderId="3" xfId="0" applyNumberFormat="1" applyFont="1" applyFill="1" applyBorder="1" applyAlignment="1">
      <alignment vertical="top"/>
    </xf>
    <xf numFmtId="49" fontId="48" fillId="0" borderId="3" xfId="0" applyNumberFormat="1" applyFont="1" applyFill="1" applyBorder="1" applyAlignment="1">
      <alignment horizontal="left" vertical="top" wrapText="1"/>
    </xf>
    <xf numFmtId="49" fontId="49" fillId="0" borderId="3" xfId="0" applyNumberFormat="1" applyFont="1" applyFill="1" applyBorder="1" applyAlignment="1">
      <alignment vertical="top"/>
    </xf>
    <xf numFmtId="165" fontId="49" fillId="0" borderId="3" xfId="0" applyNumberFormat="1" applyFont="1" applyFill="1" applyBorder="1" applyAlignment="1">
      <alignment vertical="top" wrapText="1"/>
    </xf>
    <xf numFmtId="0" fontId="50" fillId="0" borderId="0" xfId="0" applyFont="1" applyFill="1"/>
    <xf numFmtId="49" fontId="21" fillId="0" borderId="5" xfId="0" applyNumberFormat="1" applyFont="1" applyFill="1" applyBorder="1" applyAlignment="1">
      <alignment horizontal="left" vertical="top" wrapText="1"/>
    </xf>
    <xf numFmtId="49" fontId="45" fillId="0" borderId="3" xfId="0" applyNumberFormat="1" applyFont="1" applyFill="1" applyBorder="1" applyAlignment="1">
      <alignment horizontal="center" vertical="top" wrapText="1"/>
    </xf>
    <xf numFmtId="49" fontId="45" fillId="0" borderId="3" xfId="0" applyNumberFormat="1" applyFont="1" applyFill="1" applyBorder="1" applyAlignment="1">
      <alignment horizontal="center" vertical="top"/>
    </xf>
    <xf numFmtId="49" fontId="21" fillId="0" borderId="7" xfId="0" applyNumberFormat="1" applyFont="1" applyFill="1" applyBorder="1" applyAlignment="1">
      <alignment horizontal="left" vertical="top" wrapText="1"/>
    </xf>
    <xf numFmtId="0" fontId="21" fillId="0" borderId="3" xfId="0" applyNumberFormat="1" applyFont="1" applyFill="1" applyBorder="1" applyAlignment="1">
      <alignment vertical="top" wrapText="1"/>
    </xf>
    <xf numFmtId="168" fontId="21" fillId="0" borderId="9" xfId="0" applyNumberFormat="1" applyFont="1" applyFill="1" applyBorder="1" applyAlignment="1">
      <alignment vertical="top"/>
    </xf>
    <xf numFmtId="165" fontId="21" fillId="0" borderId="3" xfId="0" applyNumberFormat="1" applyFont="1" applyBorder="1" applyAlignment="1">
      <alignment vertical="top" wrapText="1"/>
    </xf>
    <xf numFmtId="168" fontId="48" fillId="0" borderId="3" xfId="0" applyNumberFormat="1" applyFont="1" applyFill="1" applyBorder="1" applyAlignment="1">
      <alignment horizontal="center" vertical="top" wrapText="1"/>
    </xf>
    <xf numFmtId="49" fontId="51" fillId="0" borderId="3" xfId="0" applyNumberFormat="1" applyFont="1" applyFill="1" applyBorder="1" applyAlignment="1">
      <alignment vertical="top"/>
    </xf>
    <xf numFmtId="0" fontId="52" fillId="0" borderId="0" xfId="0" applyFont="1" applyFill="1"/>
    <xf numFmtId="168" fontId="21" fillId="0" borderId="5" xfId="0" applyNumberFormat="1" applyFont="1" applyFill="1" applyBorder="1" applyAlignment="1">
      <alignment vertical="top" wrapText="1"/>
    </xf>
    <xf numFmtId="49" fontId="45" fillId="0" borderId="3" xfId="0" applyNumberFormat="1" applyFont="1" applyFill="1" applyBorder="1" applyAlignment="1">
      <alignment horizontal="center" vertical="top"/>
    </xf>
    <xf numFmtId="165" fontId="44" fillId="0" borderId="3" xfId="0" applyNumberFormat="1" applyFont="1" applyBorder="1" applyAlignment="1">
      <alignment vertical="top" wrapText="1"/>
    </xf>
    <xf numFmtId="165" fontId="28" fillId="0" borderId="3" xfId="0" applyNumberFormat="1" applyFont="1" applyBorder="1" applyAlignment="1">
      <alignment vertical="top" wrapText="1"/>
    </xf>
    <xf numFmtId="0" fontId="21" fillId="0" borderId="8" xfId="0" applyFont="1" applyBorder="1" applyAlignment="1">
      <alignment horizontal="center" vertical="top" wrapText="1"/>
    </xf>
    <xf numFmtId="0" fontId="4" fillId="0" borderId="3" xfId="0" applyFont="1" applyBorder="1" applyAlignment="1">
      <alignment vertical="justify"/>
    </xf>
    <xf numFmtId="49" fontId="4" fillId="0" borderId="3" xfId="0" applyNumberFormat="1" applyFont="1" applyBorder="1" applyAlignment="1">
      <alignment wrapText="1"/>
    </xf>
    <xf numFmtId="2" fontId="53" fillId="0" borderId="3" xfId="0" applyNumberFormat="1" applyFont="1" applyFill="1" applyBorder="1" applyAlignment="1">
      <alignment horizontal="right"/>
    </xf>
    <xf numFmtId="165" fontId="4" fillId="0" borderId="3" xfId="0" applyNumberFormat="1" applyFont="1" applyBorder="1" applyAlignment="1">
      <alignment horizontal="right"/>
    </xf>
    <xf numFmtId="0" fontId="32" fillId="0" borderId="4" xfId="0" applyFont="1" applyFill="1" applyBorder="1" applyAlignment="1">
      <alignment horizontal="center" wrapText="1"/>
    </xf>
    <xf numFmtId="0" fontId="32" fillId="0" borderId="10" xfId="0" applyFont="1" applyFill="1" applyBorder="1" applyAlignment="1">
      <alignment horizontal="center" wrapText="1"/>
    </xf>
    <xf numFmtId="165" fontId="13" fillId="17" borderId="10" xfId="0" applyNumberFormat="1" applyFont="1" applyFill="1" applyBorder="1" applyAlignment="1">
      <alignment horizontal="center" vertical="center"/>
    </xf>
    <xf numFmtId="49" fontId="13" fillId="17" borderId="3" xfId="0" applyNumberFormat="1" applyFont="1" applyFill="1" applyBorder="1" applyAlignment="1">
      <alignment horizontal="center" vertical="center"/>
    </xf>
    <xf numFmtId="165" fontId="13" fillId="0" borderId="3" xfId="0" applyNumberFormat="1" applyFont="1" applyFill="1" applyBorder="1" applyAlignment="1">
      <alignment horizontal="center" vertical="center"/>
    </xf>
    <xf numFmtId="165" fontId="13" fillId="17" borderId="3" xfId="0" applyNumberFormat="1" applyFont="1" applyFill="1" applyBorder="1" applyAlignment="1">
      <alignment horizontal="center" vertical="center"/>
    </xf>
    <xf numFmtId="165" fontId="13" fillId="17" borderId="10" xfId="0" applyNumberFormat="1" applyFont="1" applyFill="1" applyBorder="1" applyAlignment="1">
      <alignment horizontal="center" vertical="center"/>
    </xf>
    <xf numFmtId="0" fontId="23" fillId="21" borderId="3" xfId="0" applyFont="1" applyFill="1" applyBorder="1" applyAlignment="1">
      <alignment wrapText="1"/>
    </xf>
    <xf numFmtId="0" fontId="23" fillId="21" borderId="4" xfId="0" applyFont="1" applyFill="1" applyBorder="1" applyAlignment="1">
      <alignment horizontal="center" vertical="top" wrapText="1"/>
    </xf>
    <xf numFmtId="0" fontId="23" fillId="21" borderId="9" xfId="0" applyFont="1" applyFill="1" applyBorder="1" applyAlignment="1">
      <alignment horizontal="center" vertical="top" wrapText="1"/>
    </xf>
    <xf numFmtId="0" fontId="9" fillId="21" borderId="9" xfId="0" applyFont="1" applyFill="1" applyBorder="1" applyAlignment="1">
      <alignment horizontal="center" vertical="top" wrapText="1"/>
    </xf>
    <xf numFmtId="166" fontId="9" fillId="21" borderId="3" xfId="0" applyNumberFormat="1" applyFont="1" applyFill="1" applyBorder="1" applyAlignment="1">
      <alignment horizontal="right" vertical="top" wrapText="1"/>
    </xf>
    <xf numFmtId="166" fontId="9" fillId="21" borderId="10" xfId="0" applyNumberFormat="1" applyFont="1" applyFill="1" applyBorder="1" applyAlignment="1">
      <alignment wrapText="1" shrinkToFit="1"/>
    </xf>
    <xf numFmtId="166" fontId="9" fillId="21" borderId="3" xfId="0" applyNumberFormat="1" applyFont="1" applyFill="1" applyBorder="1" applyAlignment="1">
      <alignment wrapText="1" shrinkToFit="1"/>
    </xf>
    <xf numFmtId="166" fontId="9" fillId="0" borderId="3" xfId="0" applyNumberFormat="1" applyFont="1" applyFill="1" applyBorder="1" applyAlignment="1">
      <alignment horizontal="right"/>
    </xf>
    <xf numFmtId="166" fontId="9" fillId="0" borderId="3" xfId="0" applyNumberFormat="1" applyFont="1" applyFill="1" applyBorder="1" applyAlignment="1">
      <alignment horizontal="right" vertical="top" wrapText="1"/>
    </xf>
    <xf numFmtId="166" fontId="13" fillId="0" borderId="3" xfId="0" applyNumberFormat="1" applyFont="1" applyFill="1" applyBorder="1" applyAlignment="1">
      <alignment horizontal="right" vertical="top" wrapText="1"/>
    </xf>
    <xf numFmtId="0" fontId="9" fillId="0" borderId="10" xfId="0" applyFont="1" applyBorder="1" applyAlignment="1">
      <alignment horizontal="center" vertical="top" wrapText="1"/>
    </xf>
    <xf numFmtId="49" fontId="9" fillId="0" borderId="3" xfId="0" applyNumberFormat="1" applyFont="1" applyFill="1" applyBorder="1" applyAlignment="1">
      <alignment horizontal="left" vertical="top"/>
    </xf>
    <xf numFmtId="166" fontId="9" fillId="0" borderId="3" xfId="0" applyNumberFormat="1" applyFont="1" applyFill="1" applyBorder="1" applyAlignment="1">
      <alignment horizontal="right" vertical="top"/>
    </xf>
    <xf numFmtId="166" fontId="9" fillId="0" borderId="3" xfId="0" applyNumberFormat="1" applyFont="1" applyBorder="1" applyAlignment="1">
      <alignment horizontal="right" vertical="top"/>
    </xf>
    <xf numFmtId="0" fontId="3" fillId="0" borderId="3" xfId="0" applyFont="1" applyBorder="1" applyAlignment="1">
      <alignment horizontal="left" vertical="top"/>
    </xf>
    <xf numFmtId="166" fontId="13" fillId="0" borderId="3" xfId="0" applyNumberFormat="1" applyFont="1" applyBorder="1" applyAlignment="1">
      <alignment horizontal="right" vertical="top"/>
    </xf>
    <xf numFmtId="0" fontId="54" fillId="0" borderId="10" xfId="0" applyFont="1" applyBorder="1" applyAlignment="1">
      <alignment horizontal="center" vertical="center" wrapText="1"/>
    </xf>
    <xf numFmtId="0" fontId="40" fillId="25" borderId="3" xfId="0" applyFont="1" applyFill="1" applyBorder="1" applyAlignment="1">
      <alignment horizontal="center" wrapText="1"/>
    </xf>
    <xf numFmtId="165" fontId="9" fillId="25" borderId="3" xfId="0" applyNumberFormat="1" applyFont="1" applyFill="1" applyBorder="1" applyAlignment="1">
      <alignment horizontal="right"/>
    </xf>
  </cellXfs>
  <cellStyles count="28">
    <cellStyle name="Данные (редактируемые)" xfId="1"/>
    <cellStyle name="Данные (только для чтения)" xfId="2"/>
    <cellStyle name="Данные для удаления" xfId="3"/>
    <cellStyle name="Денежный" xfId="25" builtinId="4"/>
    <cellStyle name="Заголовки полей" xfId="4"/>
    <cellStyle name="Заголовки полей [печать]" xfId="5"/>
    <cellStyle name="Заголовок меры" xfId="6"/>
    <cellStyle name="Заголовок показателя [печать]" xfId="7"/>
    <cellStyle name="Заголовок показателя константы" xfId="8"/>
    <cellStyle name="Заголовок результата расчета" xfId="9"/>
    <cellStyle name="Заголовок свободного показателя" xfId="10"/>
    <cellStyle name="Значение фильтра" xfId="11"/>
    <cellStyle name="Значение фильтра [печать]" xfId="12"/>
    <cellStyle name="Информация о задаче" xfId="13"/>
    <cellStyle name="Обычный" xfId="0" builtinId="0"/>
    <cellStyle name="Обычный_Tmp" xfId="27"/>
    <cellStyle name="Отдельная ячейка" xfId="14"/>
    <cellStyle name="Отдельная ячейка - константа" xfId="15"/>
    <cellStyle name="Отдельная ячейка - константа [печать]" xfId="16"/>
    <cellStyle name="Отдельная ячейка [печать]" xfId="17"/>
    <cellStyle name="Отдельная ячейка-результат" xfId="18"/>
    <cellStyle name="Отдельная ячейка-результат [печать]" xfId="19"/>
    <cellStyle name="Процентный" xfId="26" builtinId="5"/>
    <cellStyle name="Свойства элементов измерения" xfId="20"/>
    <cellStyle name="Свойства элементов измерения [печать]" xfId="21"/>
    <cellStyle name="Финансовый" xfId="22" builtinId="3"/>
    <cellStyle name="Элементы осей" xfId="23"/>
    <cellStyle name="Элементы осей [печать]" xfId="2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B551"/>
  <sheetViews>
    <sheetView tabSelected="1" view="pageBreakPreview" topLeftCell="A543" zoomScaleSheetLayoutView="100" workbookViewId="0">
      <selection activeCell="L553" sqref="L553"/>
    </sheetView>
  </sheetViews>
  <sheetFormatPr defaultColWidth="9.140625" defaultRowHeight="15"/>
  <cols>
    <col min="1" max="1" width="7.85546875" style="2" customWidth="1"/>
    <col min="2" max="2" width="16.42578125" style="5" customWidth="1"/>
    <col min="3" max="3" width="14" style="6" customWidth="1"/>
    <col min="4" max="4" width="8.140625" style="7" customWidth="1"/>
    <col min="5" max="5" width="11.5703125" style="7" customWidth="1"/>
    <col min="6" max="6" width="5.7109375" style="11" customWidth="1"/>
    <col min="7" max="7" width="9.140625" style="11" customWidth="1"/>
    <col min="8" max="8" width="14.85546875" style="11" customWidth="1"/>
    <col min="9" max="9" width="5.5703125" style="11" customWidth="1"/>
    <col min="10" max="10" width="12.28515625" style="21" customWidth="1"/>
    <col min="11" max="11" width="11.85546875" style="21" customWidth="1"/>
    <col min="12" max="12" width="11.85546875" style="10" customWidth="1"/>
    <col min="13" max="13" width="11.5703125" style="10" customWidth="1"/>
    <col min="14" max="14" width="12" style="10" customWidth="1"/>
    <col min="15" max="15" width="12.140625" style="10" customWidth="1"/>
    <col min="16" max="16" width="10" style="2" bestFit="1" customWidth="1"/>
    <col min="17" max="16384" width="9.140625" style="2"/>
  </cols>
  <sheetData>
    <row r="1" spans="1:45" ht="6" customHeight="1"/>
    <row r="2" spans="1:45" ht="22.5" customHeight="1">
      <c r="A2" s="54" t="s">
        <v>51</v>
      </c>
      <c r="B2" s="54"/>
      <c r="C2" s="54"/>
      <c r="D2" s="54"/>
      <c r="E2" s="54"/>
      <c r="F2" s="54"/>
      <c r="G2" s="54"/>
      <c r="H2" s="54"/>
      <c r="I2" s="54"/>
      <c r="J2" s="54"/>
      <c r="K2" s="54"/>
      <c r="L2" s="54"/>
      <c r="M2" s="54"/>
      <c r="N2" s="54"/>
      <c r="O2" s="54"/>
      <c r="P2" s="54"/>
      <c r="Q2" s="54"/>
    </row>
    <row r="3" spans="1:45" ht="24" customHeight="1">
      <c r="A3" s="58" t="s">
        <v>52</v>
      </c>
      <c r="B3" s="58"/>
      <c r="C3" s="58"/>
      <c r="D3" s="58"/>
      <c r="E3" s="58"/>
      <c r="F3" s="58"/>
      <c r="G3" s="58"/>
      <c r="H3" s="58"/>
      <c r="I3" s="58"/>
      <c r="J3" s="58"/>
      <c r="K3" s="58"/>
      <c r="L3" s="58"/>
      <c r="M3" s="58"/>
      <c r="N3" s="58"/>
      <c r="O3" s="58"/>
      <c r="P3" s="58"/>
      <c r="Q3" s="58"/>
    </row>
    <row r="4" spans="1:45" ht="61.5" customHeight="1">
      <c r="A4" s="61" t="s">
        <v>7</v>
      </c>
      <c r="B4" s="62" t="s">
        <v>0</v>
      </c>
      <c r="C4" s="60" t="s">
        <v>8</v>
      </c>
      <c r="D4" s="60"/>
      <c r="E4" s="60"/>
      <c r="F4" s="55" t="s">
        <v>12</v>
      </c>
      <c r="G4" s="55"/>
      <c r="H4" s="55"/>
      <c r="I4" s="55"/>
      <c r="J4" s="56" t="s">
        <v>17</v>
      </c>
      <c r="K4" s="56"/>
      <c r="L4" s="56"/>
      <c r="M4" s="56"/>
      <c r="N4" s="56"/>
      <c r="O4" s="56"/>
    </row>
    <row r="5" spans="1:45" s="4" customFormat="1" ht="6.75" customHeight="1">
      <c r="A5" s="61"/>
      <c r="B5" s="62"/>
      <c r="C5" s="63" t="s">
        <v>9</v>
      </c>
      <c r="D5" s="68" t="s">
        <v>10</v>
      </c>
      <c r="E5" s="63" t="s">
        <v>11</v>
      </c>
      <c r="F5" s="55" t="s">
        <v>13</v>
      </c>
      <c r="G5" s="55" t="s">
        <v>14</v>
      </c>
      <c r="H5" s="55" t="s">
        <v>15</v>
      </c>
      <c r="I5" s="55" t="s">
        <v>16</v>
      </c>
      <c r="J5" s="56" t="s">
        <v>44</v>
      </c>
      <c r="K5" s="56"/>
      <c r="L5" s="56" t="s">
        <v>50</v>
      </c>
      <c r="M5" s="57" t="s">
        <v>5</v>
      </c>
      <c r="N5" s="56" t="s">
        <v>43</v>
      </c>
      <c r="O5" s="56" t="s">
        <v>47</v>
      </c>
    </row>
    <row r="6" spans="1:45" s="4" customFormat="1" ht="36" customHeight="1">
      <c r="A6" s="61"/>
      <c r="B6" s="62"/>
      <c r="C6" s="63"/>
      <c r="D6" s="68"/>
      <c r="E6" s="64"/>
      <c r="F6" s="55"/>
      <c r="G6" s="55"/>
      <c r="H6" s="55"/>
      <c r="I6" s="55"/>
      <c r="J6" s="56"/>
      <c r="K6" s="56"/>
      <c r="L6" s="56"/>
      <c r="M6" s="57"/>
      <c r="N6" s="56"/>
      <c r="O6" s="56"/>
    </row>
    <row r="7" spans="1:45" s="4" customFormat="1" ht="12.75">
      <c r="A7" s="61"/>
      <c r="B7" s="62"/>
      <c r="C7" s="63"/>
      <c r="D7" s="68"/>
      <c r="E7" s="64"/>
      <c r="F7" s="55"/>
      <c r="G7" s="55"/>
      <c r="H7" s="55"/>
      <c r="I7" s="55"/>
      <c r="J7" s="56" t="s">
        <v>1</v>
      </c>
      <c r="K7" s="56" t="s">
        <v>2</v>
      </c>
      <c r="L7" s="56"/>
      <c r="M7" s="57"/>
      <c r="N7" s="56"/>
      <c r="O7" s="56"/>
    </row>
    <row r="8" spans="1:45" s="8" customFormat="1" ht="51" customHeight="1">
      <c r="A8" s="61"/>
      <c r="B8" s="62"/>
      <c r="C8" s="63"/>
      <c r="D8" s="68"/>
      <c r="E8" s="64"/>
      <c r="F8" s="55"/>
      <c r="G8" s="55"/>
      <c r="H8" s="55"/>
      <c r="I8" s="55"/>
      <c r="J8" s="56"/>
      <c r="K8" s="56"/>
      <c r="L8" s="56"/>
      <c r="M8" s="57"/>
      <c r="N8" s="56"/>
      <c r="O8" s="56"/>
    </row>
    <row r="9" spans="1:45" s="1" customFormat="1">
      <c r="A9" s="22">
        <v>1</v>
      </c>
      <c r="B9" s="23">
        <v>2</v>
      </c>
      <c r="C9" s="22">
        <v>3</v>
      </c>
      <c r="D9" s="23">
        <v>4</v>
      </c>
      <c r="E9" s="22">
        <v>5</v>
      </c>
      <c r="F9" s="23">
        <v>6</v>
      </c>
      <c r="G9" s="22">
        <v>7</v>
      </c>
      <c r="H9" s="23">
        <v>8</v>
      </c>
      <c r="I9" s="23">
        <v>9</v>
      </c>
      <c r="J9" s="22">
        <v>10</v>
      </c>
      <c r="K9" s="23">
        <v>11</v>
      </c>
      <c r="L9" s="22">
        <v>12</v>
      </c>
      <c r="M9" s="23">
        <v>13</v>
      </c>
      <c r="N9" s="22">
        <v>14</v>
      </c>
      <c r="O9" s="23">
        <v>15</v>
      </c>
      <c r="Z9" s="18"/>
      <c r="AA9" s="18"/>
      <c r="AB9" s="18"/>
      <c r="AC9" s="18"/>
      <c r="AD9" s="18"/>
      <c r="AE9" s="18"/>
      <c r="AF9" s="18"/>
      <c r="AG9" s="18"/>
      <c r="AH9" s="18"/>
      <c r="AI9" s="18"/>
      <c r="AJ9" s="18"/>
      <c r="AK9" s="18"/>
      <c r="AL9" s="18"/>
      <c r="AM9" s="18"/>
      <c r="AN9" s="18"/>
      <c r="AO9" s="18"/>
      <c r="AP9" s="17"/>
      <c r="AQ9" s="17"/>
      <c r="AR9" s="17"/>
      <c r="AS9" s="17"/>
    </row>
    <row r="10" spans="1:45" s="13" customFormat="1" ht="15.75">
      <c r="A10" s="69">
        <v>901</v>
      </c>
      <c r="B10" s="70" t="s">
        <v>53</v>
      </c>
      <c r="C10" s="71"/>
      <c r="D10" s="71"/>
      <c r="E10" s="71"/>
      <c r="F10" s="71"/>
      <c r="G10" s="71"/>
      <c r="H10" s="72"/>
      <c r="I10" s="25"/>
      <c r="J10" s="26">
        <f>J12</f>
        <v>3610.8</v>
      </c>
      <c r="K10" s="26">
        <f t="shared" ref="K10:O10" si="0">K12</f>
        <v>3610.8</v>
      </c>
      <c r="L10" s="26">
        <f t="shared" si="0"/>
        <v>3845.5000000000005</v>
      </c>
      <c r="M10" s="26">
        <f t="shared" si="0"/>
        <v>4450.7</v>
      </c>
      <c r="N10" s="26">
        <f t="shared" si="0"/>
        <v>4487.8</v>
      </c>
      <c r="O10" s="26">
        <f t="shared" si="0"/>
        <v>4515.8</v>
      </c>
      <c r="P10" s="14"/>
      <c r="Q10" s="14"/>
      <c r="R10" s="14"/>
      <c r="S10" s="14"/>
      <c r="T10" s="14"/>
      <c r="U10" s="14"/>
      <c r="V10" s="14"/>
      <c r="W10" s="14"/>
      <c r="X10" s="14"/>
      <c r="Y10" s="14"/>
      <c r="Z10" s="14"/>
      <c r="AA10" s="19"/>
      <c r="AB10" s="19"/>
      <c r="AC10" s="19"/>
      <c r="AD10" s="19"/>
      <c r="AE10" s="19"/>
      <c r="AF10" s="19"/>
      <c r="AG10" s="19"/>
      <c r="AH10" s="19"/>
      <c r="AI10" s="19"/>
      <c r="AJ10" s="19"/>
      <c r="AK10" s="19"/>
      <c r="AL10" s="19"/>
      <c r="AM10" s="19"/>
      <c r="AN10" s="19"/>
      <c r="AO10" s="19"/>
      <c r="AP10" s="15"/>
      <c r="AQ10" s="15"/>
      <c r="AR10" s="15"/>
      <c r="AS10" s="15"/>
    </row>
    <row r="11" spans="1:45" s="9" customFormat="1" ht="31.7" customHeight="1">
      <c r="A11" s="59" t="s">
        <v>3</v>
      </c>
      <c r="B11" s="59"/>
      <c r="C11" s="59"/>
      <c r="D11" s="59"/>
      <c r="E11" s="59"/>
      <c r="F11" s="59"/>
      <c r="G11" s="59"/>
      <c r="H11" s="59"/>
      <c r="I11" s="59"/>
      <c r="J11" s="59"/>
      <c r="K11" s="59"/>
      <c r="L11" s="59"/>
      <c r="M11" s="59"/>
      <c r="N11" s="59"/>
      <c r="O11" s="59"/>
      <c r="P11" s="14"/>
      <c r="Q11" s="16"/>
      <c r="R11" s="16"/>
      <c r="S11" s="16"/>
      <c r="T11" s="16"/>
      <c r="U11" s="16"/>
      <c r="V11" s="16"/>
      <c r="W11" s="16"/>
      <c r="X11" s="16"/>
      <c r="Y11" s="16"/>
      <c r="Z11" s="16"/>
      <c r="AA11" s="16"/>
      <c r="AB11" s="16"/>
      <c r="AC11" s="16"/>
      <c r="AD11" s="16"/>
      <c r="AE11" s="16"/>
      <c r="AF11" s="16"/>
      <c r="AG11" s="16"/>
      <c r="AH11" s="16"/>
      <c r="AI11" s="16"/>
      <c r="AJ11" s="16"/>
      <c r="AK11" s="16"/>
      <c r="AL11" s="16"/>
      <c r="AM11" s="16"/>
      <c r="AN11" s="16"/>
      <c r="AO11" s="16"/>
      <c r="AP11" s="16"/>
      <c r="AQ11" s="16"/>
    </row>
    <row r="12" spans="1:45" s="3" customFormat="1" ht="39" customHeight="1">
      <c r="A12" s="50">
        <v>901</v>
      </c>
      <c r="B12" s="65" t="s">
        <v>37</v>
      </c>
      <c r="C12" s="34" t="s">
        <v>18</v>
      </c>
      <c r="D12" s="42" t="s">
        <v>19</v>
      </c>
      <c r="E12" s="34" t="s">
        <v>20</v>
      </c>
      <c r="F12" s="27"/>
      <c r="G12" s="27"/>
      <c r="H12" s="27"/>
      <c r="I12" s="27"/>
      <c r="J12" s="24">
        <f>J13</f>
        <v>3610.8</v>
      </c>
      <c r="K12" s="24">
        <f t="shared" ref="K12:O12" si="1">K13</f>
        <v>3610.8</v>
      </c>
      <c r="L12" s="28">
        <f t="shared" si="1"/>
        <v>3845.5000000000005</v>
      </c>
      <c r="M12" s="28">
        <f t="shared" si="1"/>
        <v>4450.7</v>
      </c>
      <c r="N12" s="28">
        <f t="shared" si="1"/>
        <v>4487.8</v>
      </c>
      <c r="O12" s="28">
        <f t="shared" si="1"/>
        <v>4515.8</v>
      </c>
    </row>
    <row r="13" spans="1:45" s="12" customFormat="1" ht="46.5" customHeight="1">
      <c r="A13" s="51"/>
      <c r="B13" s="66"/>
      <c r="C13" s="34" t="s">
        <v>38</v>
      </c>
      <c r="D13" s="34" t="s">
        <v>4</v>
      </c>
      <c r="E13" s="34" t="s">
        <v>39</v>
      </c>
      <c r="F13" s="35" t="s">
        <v>21</v>
      </c>
      <c r="G13" s="35" t="s">
        <v>23</v>
      </c>
      <c r="H13" s="35" t="s">
        <v>6</v>
      </c>
      <c r="I13" s="35"/>
      <c r="J13" s="24">
        <f>J14+J15+J16+J17+J18+J19+J20</f>
        <v>3610.8</v>
      </c>
      <c r="K13" s="24">
        <f>K14+K15+K16+K17+K18+K19+K20</f>
        <v>3610.8</v>
      </c>
      <c r="L13" s="24">
        <f t="shared" ref="L13:O13" si="2">L14+L15+L16+L17+L18+L19+L20</f>
        <v>3845.5000000000005</v>
      </c>
      <c r="M13" s="24">
        <f t="shared" si="2"/>
        <v>4450.7</v>
      </c>
      <c r="N13" s="24">
        <f t="shared" si="2"/>
        <v>4487.8</v>
      </c>
      <c r="O13" s="24">
        <f t="shared" si="2"/>
        <v>4515.8</v>
      </c>
    </row>
    <row r="14" spans="1:45" s="12" customFormat="1" ht="48.2" customHeight="1">
      <c r="A14" s="51"/>
      <c r="B14" s="66"/>
      <c r="C14" s="29" t="s">
        <v>45</v>
      </c>
      <c r="D14" s="30"/>
      <c r="E14" s="31" t="s">
        <v>48</v>
      </c>
      <c r="F14" s="36" t="s">
        <v>21</v>
      </c>
      <c r="G14" s="36" t="s">
        <v>23</v>
      </c>
      <c r="H14" s="36" t="s">
        <v>6</v>
      </c>
      <c r="I14" s="36" t="s">
        <v>22</v>
      </c>
      <c r="J14" s="37">
        <v>2335</v>
      </c>
      <c r="K14" s="37">
        <v>2335</v>
      </c>
      <c r="L14" s="38">
        <v>2598.8000000000002</v>
      </c>
      <c r="M14" s="38">
        <v>3041.1</v>
      </c>
      <c r="N14" s="38">
        <v>3041.1</v>
      </c>
      <c r="O14" s="38">
        <v>3041.1</v>
      </c>
    </row>
    <row r="15" spans="1:45" s="12" customFormat="1" ht="35.1" customHeight="1">
      <c r="A15" s="51"/>
      <c r="B15" s="66"/>
      <c r="C15" s="48" t="s">
        <v>42</v>
      </c>
      <c r="D15" s="30"/>
      <c r="E15" s="31"/>
      <c r="F15" s="36" t="s">
        <v>21</v>
      </c>
      <c r="G15" s="36" t="s">
        <v>23</v>
      </c>
      <c r="H15" s="36" t="s">
        <v>6</v>
      </c>
      <c r="I15" s="36" t="s">
        <v>25</v>
      </c>
      <c r="J15" s="37">
        <v>0</v>
      </c>
      <c r="K15" s="37">
        <v>0</v>
      </c>
      <c r="L15" s="38">
        <v>0</v>
      </c>
      <c r="M15" s="38">
        <v>10</v>
      </c>
      <c r="N15" s="38">
        <v>10</v>
      </c>
      <c r="O15" s="38">
        <v>10</v>
      </c>
    </row>
    <row r="16" spans="1:45" s="12" customFormat="1" ht="48.2" customHeight="1">
      <c r="A16" s="51"/>
      <c r="B16" s="66"/>
      <c r="C16" s="31" t="s">
        <v>40</v>
      </c>
      <c r="D16" s="30"/>
      <c r="E16" s="31" t="s">
        <v>41</v>
      </c>
      <c r="F16" s="36" t="s">
        <v>21</v>
      </c>
      <c r="G16" s="36" t="s">
        <v>23</v>
      </c>
      <c r="H16" s="36" t="s">
        <v>6</v>
      </c>
      <c r="I16" s="36" t="s">
        <v>24</v>
      </c>
      <c r="J16" s="37">
        <v>675.5</v>
      </c>
      <c r="K16" s="37">
        <v>675.5</v>
      </c>
      <c r="L16" s="38">
        <v>708.9</v>
      </c>
      <c r="M16" s="38">
        <v>719.6</v>
      </c>
      <c r="N16" s="38">
        <v>719.6</v>
      </c>
      <c r="O16" s="38">
        <v>719.6</v>
      </c>
    </row>
    <row r="17" spans="1:20" s="12" customFormat="1" ht="48.95" customHeight="1">
      <c r="A17" s="51"/>
      <c r="B17" s="66"/>
      <c r="C17" s="53" t="s">
        <v>49</v>
      </c>
      <c r="D17" s="32"/>
      <c r="E17" s="33" t="s">
        <v>46</v>
      </c>
      <c r="F17" s="39" t="s">
        <v>21</v>
      </c>
      <c r="G17" s="39" t="s">
        <v>23</v>
      </c>
      <c r="H17" s="39" t="s">
        <v>6</v>
      </c>
      <c r="I17" s="39" t="s">
        <v>26</v>
      </c>
      <c r="J17" s="40">
        <v>595.20000000000005</v>
      </c>
      <c r="K17" s="40">
        <v>595.20000000000005</v>
      </c>
      <c r="L17" s="41">
        <v>534</v>
      </c>
      <c r="M17" s="41">
        <v>672</v>
      </c>
      <c r="N17" s="41">
        <v>709.1</v>
      </c>
      <c r="O17" s="41">
        <v>737.1</v>
      </c>
    </row>
    <row r="18" spans="1:20" s="20" customFormat="1" ht="37.5" customHeight="1">
      <c r="A18" s="51"/>
      <c r="B18" s="66"/>
      <c r="C18" s="43" t="s">
        <v>32</v>
      </c>
      <c r="D18" s="44" t="s">
        <v>30</v>
      </c>
      <c r="E18" s="45" t="s">
        <v>34</v>
      </c>
      <c r="F18" s="46" t="s">
        <v>21</v>
      </c>
      <c r="G18" s="46" t="s">
        <v>23</v>
      </c>
      <c r="H18" s="46" t="s">
        <v>6</v>
      </c>
      <c r="I18" s="46" t="s">
        <v>27</v>
      </c>
      <c r="J18" s="47">
        <v>0.9</v>
      </c>
      <c r="K18" s="47">
        <v>0.9</v>
      </c>
      <c r="L18" s="47">
        <v>0.2</v>
      </c>
      <c r="M18" s="47">
        <v>1</v>
      </c>
      <c r="N18" s="47">
        <v>1</v>
      </c>
      <c r="O18" s="47">
        <v>1</v>
      </c>
    </row>
    <row r="19" spans="1:20" s="20" customFormat="1" ht="39.75" customHeight="1">
      <c r="A19" s="51"/>
      <c r="B19" s="66"/>
      <c r="C19" s="43" t="s">
        <v>32</v>
      </c>
      <c r="D19" s="44" t="s">
        <v>31</v>
      </c>
      <c r="E19" s="45" t="s">
        <v>34</v>
      </c>
      <c r="F19" s="46" t="s">
        <v>21</v>
      </c>
      <c r="G19" s="46" t="s">
        <v>23</v>
      </c>
      <c r="H19" s="46" t="s">
        <v>6</v>
      </c>
      <c r="I19" s="46" t="s">
        <v>28</v>
      </c>
      <c r="J19" s="47">
        <v>2.9</v>
      </c>
      <c r="K19" s="47">
        <v>2.9</v>
      </c>
      <c r="L19" s="47">
        <v>3.3</v>
      </c>
      <c r="M19" s="47">
        <v>3.3</v>
      </c>
      <c r="N19" s="47">
        <v>3.3</v>
      </c>
      <c r="O19" s="47">
        <v>3.3</v>
      </c>
    </row>
    <row r="20" spans="1:20" s="12" customFormat="1" ht="24" customHeight="1">
      <c r="A20" s="52"/>
      <c r="B20" s="67"/>
      <c r="C20" s="43" t="s">
        <v>33</v>
      </c>
      <c r="D20" s="44" t="s">
        <v>35</v>
      </c>
      <c r="E20" s="49" t="s">
        <v>36</v>
      </c>
      <c r="F20" s="46" t="s">
        <v>21</v>
      </c>
      <c r="G20" s="46" t="s">
        <v>23</v>
      </c>
      <c r="H20" s="46" t="s">
        <v>6</v>
      </c>
      <c r="I20" s="46" t="s">
        <v>29</v>
      </c>
      <c r="J20" s="47">
        <v>1.3</v>
      </c>
      <c r="K20" s="47">
        <v>1.3</v>
      </c>
      <c r="L20" s="47">
        <v>0.3</v>
      </c>
      <c r="M20" s="47">
        <v>3.7</v>
      </c>
      <c r="N20" s="47">
        <v>3.7</v>
      </c>
      <c r="O20" s="47">
        <v>3.7</v>
      </c>
    </row>
    <row r="21" spans="1:20" s="77" customFormat="1" ht="18.75" customHeight="1">
      <c r="A21" s="73">
        <v>902</v>
      </c>
      <c r="B21" s="74" t="s">
        <v>54</v>
      </c>
      <c r="C21" s="75"/>
      <c r="D21" s="75"/>
      <c r="E21" s="75"/>
      <c r="F21" s="75"/>
      <c r="G21" s="75"/>
      <c r="H21" s="75"/>
      <c r="I21" s="76"/>
      <c r="J21" s="355">
        <f t="shared" ref="J21:O21" si="3">J23+J197+J202+J207+J287</f>
        <v>407074.1</v>
      </c>
      <c r="K21" s="355">
        <f t="shared" si="3"/>
        <v>406855.4</v>
      </c>
      <c r="L21" s="355">
        <f t="shared" si="3"/>
        <v>559157.10000000009</v>
      </c>
      <c r="M21" s="355">
        <f t="shared" si="3"/>
        <v>343073.49999999994</v>
      </c>
      <c r="N21" s="355">
        <f t="shared" si="3"/>
        <v>299622.30000000005</v>
      </c>
      <c r="O21" s="355">
        <f t="shared" si="3"/>
        <v>313179</v>
      </c>
    </row>
    <row r="22" spans="1:20" s="78" customFormat="1" ht="58.5" customHeight="1">
      <c r="A22" s="358" t="s">
        <v>55</v>
      </c>
      <c r="B22" s="359"/>
      <c r="C22" s="359"/>
      <c r="D22" s="359"/>
      <c r="E22" s="359"/>
      <c r="F22" s="359"/>
      <c r="G22" s="359"/>
      <c r="H22" s="359"/>
      <c r="I22" s="359"/>
      <c r="J22" s="359"/>
      <c r="K22" s="359"/>
      <c r="L22" s="359"/>
      <c r="M22" s="359"/>
      <c r="N22" s="359"/>
      <c r="O22" s="360"/>
      <c r="R22" s="79"/>
      <c r="S22" s="79"/>
      <c r="T22" s="79"/>
    </row>
    <row r="23" spans="1:20" s="81" customFormat="1" ht="18.75">
      <c r="A23" s="73">
        <v>902</v>
      </c>
      <c r="B23" s="74"/>
      <c r="C23" s="75"/>
      <c r="D23" s="75"/>
      <c r="E23" s="75"/>
      <c r="F23" s="75"/>
      <c r="G23" s="75"/>
      <c r="H23" s="75"/>
      <c r="I23" s="76"/>
      <c r="J23" s="356">
        <f>J24+J57+J72+J74+J81+J84+J86+J90+J98+J100+J102+J104+J152+J154+J156+J158+J160+J164+J165+J169+J170+J171+J185+J194</f>
        <v>233665.10000000003</v>
      </c>
      <c r="K23" s="356">
        <f t="shared" ref="K23:O23" si="4">K24+K57+K72+K74+K81+K84+K86+K90+K98+K100+K102+K104+K152+K154+K156+K158+K160+K164+K165+K169+K170+K171+K185+K194</f>
        <v>233665.10000000003</v>
      </c>
      <c r="L23" s="356">
        <f t="shared" si="4"/>
        <v>339898.9</v>
      </c>
      <c r="M23" s="356">
        <f t="shared" si="4"/>
        <v>256489.79999999996</v>
      </c>
      <c r="N23" s="356">
        <f t="shared" si="4"/>
        <v>231265.6</v>
      </c>
      <c r="O23" s="356">
        <f t="shared" si="4"/>
        <v>244779.99999999997</v>
      </c>
      <c r="P23" s="80"/>
      <c r="Q23" s="80"/>
      <c r="R23" s="80"/>
      <c r="S23" s="80"/>
      <c r="T23" s="80"/>
    </row>
    <row r="24" spans="1:20" s="84" customFormat="1" ht="54.75" customHeight="1">
      <c r="A24" s="82">
        <v>902</v>
      </c>
      <c r="B24" s="361" t="s">
        <v>56</v>
      </c>
      <c r="C24" s="364"/>
      <c r="D24" s="365"/>
      <c r="E24" s="366"/>
      <c r="F24" s="367"/>
      <c r="G24" s="367"/>
      <c r="H24" s="367"/>
      <c r="I24" s="367"/>
      <c r="J24" s="357">
        <f>J25+J28+J37+J42+J47+J52</f>
        <v>109100.90000000001</v>
      </c>
      <c r="K24" s="357">
        <f t="shared" ref="K24:O24" si="5">K25+K28+K37+K42+K47+K52</f>
        <v>109100.90000000001</v>
      </c>
      <c r="L24" s="357">
        <f t="shared" si="5"/>
        <v>106169.69999999997</v>
      </c>
      <c r="M24" s="357">
        <f t="shared" si="5"/>
        <v>107822.2</v>
      </c>
      <c r="N24" s="357">
        <f t="shared" si="5"/>
        <v>93156.300000000017</v>
      </c>
      <c r="O24" s="357">
        <f t="shared" si="5"/>
        <v>92016.39999999998</v>
      </c>
      <c r="P24" s="83"/>
      <c r="Q24" s="83"/>
      <c r="R24" s="83"/>
      <c r="S24" s="83"/>
      <c r="T24" s="83"/>
    </row>
    <row r="25" spans="1:20" s="88" customFormat="1" ht="81" customHeight="1">
      <c r="A25" s="85">
        <v>902</v>
      </c>
      <c r="B25" s="362" t="s">
        <v>56</v>
      </c>
      <c r="C25" s="35" t="s">
        <v>18</v>
      </c>
      <c r="D25" s="87" t="s">
        <v>57</v>
      </c>
      <c r="E25" s="35" t="s">
        <v>58</v>
      </c>
      <c r="F25" s="368" t="s">
        <v>21</v>
      </c>
      <c r="G25" s="87" t="s">
        <v>59</v>
      </c>
      <c r="H25" s="87"/>
      <c r="I25" s="87"/>
      <c r="J25" s="369">
        <f>J26+J27</f>
        <v>772.09999999999991</v>
      </c>
      <c r="K25" s="369">
        <f>K26+K27</f>
        <v>772.09999999999991</v>
      </c>
      <c r="L25" s="369">
        <f t="shared" ref="L25:O25" si="6">L26+L27</f>
        <v>1496.8</v>
      </c>
      <c r="M25" s="369">
        <f t="shared" si="6"/>
        <v>1734.3</v>
      </c>
      <c r="N25" s="369">
        <f t="shared" si="6"/>
        <v>1662.4</v>
      </c>
      <c r="O25" s="369">
        <f t="shared" si="6"/>
        <v>1662.4</v>
      </c>
    </row>
    <row r="26" spans="1:20" s="83" customFormat="1" ht="46.5" customHeight="1">
      <c r="A26" s="85"/>
      <c r="B26" s="363"/>
      <c r="C26" s="90" t="s">
        <v>60</v>
      </c>
      <c r="D26" s="91" t="s">
        <v>61</v>
      </c>
      <c r="E26" s="92" t="s">
        <v>62</v>
      </c>
      <c r="F26" s="370" t="s">
        <v>21</v>
      </c>
      <c r="G26" s="370" t="s">
        <v>59</v>
      </c>
      <c r="H26" s="371" t="s">
        <v>63</v>
      </c>
      <c r="I26" s="372" t="s">
        <v>22</v>
      </c>
      <c r="J26" s="373">
        <v>568.4</v>
      </c>
      <c r="K26" s="373">
        <v>568.4</v>
      </c>
      <c r="L26" s="373">
        <v>1165.8</v>
      </c>
      <c r="M26" s="373">
        <v>1352</v>
      </c>
      <c r="N26" s="373">
        <v>1277</v>
      </c>
      <c r="O26" s="373">
        <v>1277</v>
      </c>
    </row>
    <row r="27" spans="1:20" s="83" customFormat="1" ht="54.75" customHeight="1">
      <c r="A27" s="85"/>
      <c r="B27" s="363"/>
      <c r="C27" s="93" t="s">
        <v>64</v>
      </c>
      <c r="D27" s="94"/>
      <c r="E27" s="95" t="s">
        <v>41</v>
      </c>
      <c r="F27" s="374"/>
      <c r="G27" s="374"/>
      <c r="H27" s="375"/>
      <c r="I27" s="372" t="s">
        <v>24</v>
      </c>
      <c r="J27" s="373">
        <v>203.7</v>
      </c>
      <c r="K27" s="373">
        <v>203.7</v>
      </c>
      <c r="L27" s="373">
        <v>331</v>
      </c>
      <c r="M27" s="373">
        <v>382.3</v>
      </c>
      <c r="N27" s="373">
        <v>385.4</v>
      </c>
      <c r="O27" s="373">
        <v>385.4</v>
      </c>
    </row>
    <row r="28" spans="1:20" s="83" customFormat="1" ht="52.5" customHeight="1">
      <c r="A28" s="85"/>
      <c r="B28" s="96" t="s">
        <v>56</v>
      </c>
      <c r="C28" s="97" t="s">
        <v>65</v>
      </c>
      <c r="D28" s="98" t="s">
        <v>66</v>
      </c>
      <c r="E28" s="98" t="s">
        <v>67</v>
      </c>
      <c r="F28" s="87" t="s">
        <v>21</v>
      </c>
      <c r="G28" s="87" t="s">
        <v>68</v>
      </c>
      <c r="H28" s="87" t="s">
        <v>69</v>
      </c>
      <c r="I28" s="87"/>
      <c r="J28" s="369">
        <f>SUM(J29:J36)</f>
        <v>95514.400000000009</v>
      </c>
      <c r="K28" s="369">
        <f>SUM(K29:K36)</f>
        <v>95514.400000000009</v>
      </c>
      <c r="L28" s="369">
        <f>SUM(L29:L36)</f>
        <v>91624.89999999998</v>
      </c>
      <c r="M28" s="369">
        <f t="shared" ref="M28:O28" si="7">SUM(M29:M36)</f>
        <v>91119.2</v>
      </c>
      <c r="N28" s="369">
        <f t="shared" si="7"/>
        <v>76938.700000000012</v>
      </c>
      <c r="O28" s="369">
        <f t="shared" si="7"/>
        <v>75272.599999999991</v>
      </c>
    </row>
    <row r="29" spans="1:20" s="83" customFormat="1" ht="36" customHeight="1">
      <c r="A29" s="85"/>
      <c r="B29" s="99"/>
      <c r="C29" s="100" t="s">
        <v>70</v>
      </c>
      <c r="D29" s="101"/>
      <c r="E29" s="102" t="s">
        <v>71</v>
      </c>
      <c r="F29" s="372"/>
      <c r="G29" s="372"/>
      <c r="H29" s="372"/>
      <c r="I29" s="372" t="s">
        <v>22</v>
      </c>
      <c r="J29" s="373">
        <v>64745</v>
      </c>
      <c r="K29" s="373">
        <v>64745</v>
      </c>
      <c r="L29" s="373">
        <v>62357.599999999999</v>
      </c>
      <c r="M29" s="373">
        <v>60278</v>
      </c>
      <c r="N29" s="373">
        <v>50950</v>
      </c>
      <c r="O29" s="373">
        <v>49400</v>
      </c>
    </row>
    <row r="30" spans="1:20" s="83" customFormat="1" ht="44.25" customHeight="1">
      <c r="A30" s="85"/>
      <c r="B30" s="99"/>
      <c r="C30" s="93" t="s">
        <v>64</v>
      </c>
      <c r="D30" s="103"/>
      <c r="E30" s="95" t="s">
        <v>41</v>
      </c>
      <c r="F30" s="372"/>
      <c r="G30" s="372"/>
      <c r="H30" s="372"/>
      <c r="I30" s="372" t="s">
        <v>24</v>
      </c>
      <c r="J30" s="373">
        <v>19853.2</v>
      </c>
      <c r="K30" s="373">
        <v>19853.2</v>
      </c>
      <c r="L30" s="373">
        <v>16651.2</v>
      </c>
      <c r="M30" s="373">
        <v>17952.8</v>
      </c>
      <c r="N30" s="373">
        <v>14745.6</v>
      </c>
      <c r="O30" s="373">
        <v>14561.1</v>
      </c>
    </row>
    <row r="31" spans="1:20" s="83" customFormat="1" ht="114.75">
      <c r="A31" s="85"/>
      <c r="B31" s="99"/>
      <c r="C31" s="104" t="s">
        <v>72</v>
      </c>
      <c r="D31" s="105"/>
      <c r="E31" s="95" t="s">
        <v>73</v>
      </c>
      <c r="F31" s="372"/>
      <c r="G31" s="372"/>
      <c r="H31" s="372"/>
      <c r="I31" s="372" t="s">
        <v>25</v>
      </c>
      <c r="J31" s="373">
        <v>283.60000000000002</v>
      </c>
      <c r="K31" s="373">
        <v>283.60000000000002</v>
      </c>
      <c r="L31" s="373">
        <v>527.9</v>
      </c>
      <c r="M31" s="373">
        <v>407.2</v>
      </c>
      <c r="N31" s="373">
        <v>407.2</v>
      </c>
      <c r="O31" s="373">
        <v>407.2</v>
      </c>
    </row>
    <row r="32" spans="1:20" s="83" customFormat="1" ht="51" customHeight="1">
      <c r="A32" s="85"/>
      <c r="B32" s="99"/>
      <c r="C32" s="106" t="s">
        <v>74</v>
      </c>
      <c r="D32" s="107"/>
      <c r="E32" s="108" t="s">
        <v>75</v>
      </c>
      <c r="F32" s="372"/>
      <c r="G32" s="372"/>
      <c r="H32" s="372"/>
      <c r="I32" s="372" t="s">
        <v>26</v>
      </c>
      <c r="J32" s="373">
        <v>9889.2999999999993</v>
      </c>
      <c r="K32" s="373">
        <v>9889.2999999999993</v>
      </c>
      <c r="L32" s="373">
        <v>11532.7</v>
      </c>
      <c r="M32" s="373">
        <v>11132.1</v>
      </c>
      <c r="N32" s="373">
        <v>9535.6</v>
      </c>
      <c r="O32" s="373">
        <v>9604</v>
      </c>
    </row>
    <row r="33" spans="1:16" s="83" customFormat="1" ht="54" customHeight="1">
      <c r="A33" s="85"/>
      <c r="B33" s="99"/>
      <c r="C33" s="109" t="s">
        <v>76</v>
      </c>
      <c r="D33" s="110"/>
      <c r="E33" s="108" t="s">
        <v>77</v>
      </c>
      <c r="F33" s="372"/>
      <c r="G33" s="372"/>
      <c r="H33" s="372"/>
      <c r="I33" s="372" t="s">
        <v>78</v>
      </c>
      <c r="J33" s="376">
        <v>35.299999999999997</v>
      </c>
      <c r="K33" s="376">
        <v>35.299999999999997</v>
      </c>
      <c r="L33" s="376">
        <v>15.5</v>
      </c>
      <c r="M33" s="376">
        <v>47.7</v>
      </c>
      <c r="N33" s="376">
        <v>0</v>
      </c>
      <c r="O33" s="376">
        <v>0</v>
      </c>
    </row>
    <row r="34" spans="1:16" s="83" customFormat="1" ht="29.25" customHeight="1">
      <c r="A34" s="85"/>
      <c r="B34" s="99"/>
      <c r="C34" s="93" t="s">
        <v>79</v>
      </c>
      <c r="D34" s="104" t="s">
        <v>30</v>
      </c>
      <c r="E34" s="111" t="s">
        <v>80</v>
      </c>
      <c r="F34" s="372"/>
      <c r="G34" s="372"/>
      <c r="H34" s="372"/>
      <c r="I34" s="372" t="s">
        <v>27</v>
      </c>
      <c r="J34" s="376">
        <v>365</v>
      </c>
      <c r="K34" s="376">
        <v>365</v>
      </c>
      <c r="L34" s="376">
        <v>239.2</v>
      </c>
      <c r="M34" s="376">
        <v>300</v>
      </c>
      <c r="N34" s="376">
        <v>300</v>
      </c>
      <c r="O34" s="376">
        <v>300</v>
      </c>
    </row>
    <row r="35" spans="1:16" s="83" customFormat="1" ht="29.25" customHeight="1">
      <c r="A35" s="85"/>
      <c r="B35" s="99"/>
      <c r="C35" s="93" t="s">
        <v>81</v>
      </c>
      <c r="D35" s="104" t="s">
        <v>31</v>
      </c>
      <c r="E35" s="111" t="s">
        <v>80</v>
      </c>
      <c r="F35" s="372"/>
      <c r="G35" s="372"/>
      <c r="H35" s="372"/>
      <c r="I35" s="372" t="s">
        <v>28</v>
      </c>
      <c r="J35" s="376">
        <v>80</v>
      </c>
      <c r="K35" s="376">
        <v>80</v>
      </c>
      <c r="L35" s="376">
        <v>67.400000000000006</v>
      </c>
      <c r="M35" s="376">
        <v>70</v>
      </c>
      <c r="N35" s="376">
        <v>70</v>
      </c>
      <c r="O35" s="376">
        <v>70</v>
      </c>
    </row>
    <row r="36" spans="1:16" s="83" customFormat="1" ht="43.5" customHeight="1">
      <c r="A36" s="85"/>
      <c r="B36" s="99"/>
      <c r="C36" s="93" t="s">
        <v>82</v>
      </c>
      <c r="D36" s="104" t="s">
        <v>35</v>
      </c>
      <c r="E36" s="108" t="s">
        <v>36</v>
      </c>
      <c r="F36" s="372"/>
      <c r="G36" s="372"/>
      <c r="H36" s="372"/>
      <c r="I36" s="372" t="s">
        <v>29</v>
      </c>
      <c r="J36" s="376">
        <v>263</v>
      </c>
      <c r="K36" s="376">
        <v>263</v>
      </c>
      <c r="L36" s="376">
        <v>233.4</v>
      </c>
      <c r="M36" s="376">
        <v>931.4</v>
      </c>
      <c r="N36" s="376">
        <v>930.3</v>
      </c>
      <c r="O36" s="376">
        <v>930.3</v>
      </c>
    </row>
    <row r="37" spans="1:16" s="83" customFormat="1" ht="50.25" customHeight="1">
      <c r="A37" s="85"/>
      <c r="B37" s="89" t="s">
        <v>56</v>
      </c>
      <c r="C37" s="112" t="s">
        <v>83</v>
      </c>
      <c r="D37" s="113"/>
      <c r="E37" s="113" t="s">
        <v>84</v>
      </c>
      <c r="F37" s="368" t="s">
        <v>85</v>
      </c>
      <c r="G37" s="368" t="s">
        <v>86</v>
      </c>
      <c r="H37" s="368" t="s">
        <v>69</v>
      </c>
      <c r="I37" s="368"/>
      <c r="J37" s="377">
        <f>J38+J39+J40+J41</f>
        <v>1476</v>
      </c>
      <c r="K37" s="377">
        <f>K38+K39+K40+K41</f>
        <v>1476</v>
      </c>
      <c r="L37" s="377">
        <f t="shared" ref="L37:N37" si="8">L38+L39+L40+L41</f>
        <v>1627.4</v>
      </c>
      <c r="M37" s="377">
        <f t="shared" si="8"/>
        <v>1632.1</v>
      </c>
      <c r="N37" s="377">
        <f t="shared" si="8"/>
        <v>1654.8</v>
      </c>
      <c r="O37" s="377">
        <f>O38+O39+O40+O41</f>
        <v>1659.5</v>
      </c>
    </row>
    <row r="38" spans="1:16" s="83" customFormat="1" ht="54.75" customHeight="1">
      <c r="A38" s="85"/>
      <c r="B38" s="89"/>
      <c r="C38" s="93" t="s">
        <v>87</v>
      </c>
      <c r="D38" s="103" t="s">
        <v>88</v>
      </c>
      <c r="E38" s="95" t="s">
        <v>89</v>
      </c>
      <c r="F38" s="372"/>
      <c r="G38" s="372"/>
      <c r="H38" s="372"/>
      <c r="I38" s="372" t="s">
        <v>22</v>
      </c>
      <c r="J38" s="376">
        <v>968.8</v>
      </c>
      <c r="K38" s="376">
        <v>968.8</v>
      </c>
      <c r="L38" s="376">
        <v>966.1</v>
      </c>
      <c r="M38" s="376">
        <v>1202</v>
      </c>
      <c r="N38" s="376">
        <v>1197.2</v>
      </c>
      <c r="O38" s="376">
        <v>1197.2</v>
      </c>
      <c r="P38" s="114"/>
    </row>
    <row r="39" spans="1:16" s="83" customFormat="1" ht="58.5" customHeight="1">
      <c r="A39" s="85"/>
      <c r="B39" s="89"/>
      <c r="C39" s="93" t="s">
        <v>64</v>
      </c>
      <c r="D39" s="103"/>
      <c r="E39" s="95" t="s">
        <v>41</v>
      </c>
      <c r="F39" s="372"/>
      <c r="G39" s="372"/>
      <c r="H39" s="372"/>
      <c r="I39" s="372" t="s">
        <v>24</v>
      </c>
      <c r="J39" s="376">
        <v>441</v>
      </c>
      <c r="K39" s="376">
        <v>441</v>
      </c>
      <c r="L39" s="376">
        <v>646.6</v>
      </c>
      <c r="M39" s="376">
        <v>360.7</v>
      </c>
      <c r="N39" s="376">
        <v>319.5</v>
      </c>
      <c r="O39" s="376">
        <v>319.5</v>
      </c>
      <c r="P39" s="114"/>
    </row>
    <row r="40" spans="1:16" s="83" customFormat="1" ht="69" customHeight="1">
      <c r="A40" s="85"/>
      <c r="B40" s="89"/>
      <c r="C40" s="104" t="s">
        <v>72</v>
      </c>
      <c r="D40" s="105"/>
      <c r="E40" s="95" t="s">
        <v>73</v>
      </c>
      <c r="F40" s="372"/>
      <c r="G40" s="372"/>
      <c r="H40" s="372"/>
      <c r="I40" s="372" t="s">
        <v>25</v>
      </c>
      <c r="J40" s="376">
        <v>28.7</v>
      </c>
      <c r="K40" s="376">
        <v>28.7</v>
      </c>
      <c r="L40" s="376">
        <v>0.8</v>
      </c>
      <c r="M40" s="376">
        <v>15.8</v>
      </c>
      <c r="N40" s="376">
        <v>15.8</v>
      </c>
      <c r="O40" s="376">
        <v>15.8</v>
      </c>
      <c r="P40" s="114"/>
    </row>
    <row r="41" spans="1:16" s="83" customFormat="1" ht="76.5">
      <c r="A41" s="85"/>
      <c r="B41" s="89"/>
      <c r="C41" s="104" t="s">
        <v>90</v>
      </c>
      <c r="D41" s="105"/>
      <c r="E41" s="108" t="s">
        <v>91</v>
      </c>
      <c r="F41" s="372"/>
      <c r="G41" s="372"/>
      <c r="H41" s="372"/>
      <c r="I41" s="372" t="s">
        <v>26</v>
      </c>
      <c r="J41" s="376">
        <v>37.5</v>
      </c>
      <c r="K41" s="376">
        <v>37.5</v>
      </c>
      <c r="L41" s="376">
        <v>13.9</v>
      </c>
      <c r="M41" s="376">
        <v>53.6</v>
      </c>
      <c r="N41" s="376">
        <v>122.3</v>
      </c>
      <c r="O41" s="376">
        <v>127</v>
      </c>
      <c r="P41" s="114"/>
    </row>
    <row r="42" spans="1:16" s="83" customFormat="1" ht="71.25" customHeight="1">
      <c r="A42" s="85"/>
      <c r="B42" s="115" t="s">
        <v>56</v>
      </c>
      <c r="C42" s="116" t="s">
        <v>92</v>
      </c>
      <c r="D42" s="113" t="s">
        <v>93</v>
      </c>
      <c r="E42" s="113" t="s">
        <v>94</v>
      </c>
      <c r="F42" s="368" t="s">
        <v>85</v>
      </c>
      <c r="G42" s="368" t="s">
        <v>86</v>
      </c>
      <c r="H42" s="368" t="s">
        <v>69</v>
      </c>
      <c r="I42" s="368"/>
      <c r="J42" s="377">
        <f t="shared" ref="J42:O42" si="9">SUM(J43:J46)</f>
        <v>5822.2</v>
      </c>
      <c r="K42" s="377">
        <f t="shared" si="9"/>
        <v>5822.2</v>
      </c>
      <c r="L42" s="377">
        <f t="shared" si="9"/>
        <v>5569.2999999999993</v>
      </c>
      <c r="M42" s="377">
        <f t="shared" si="9"/>
        <v>6611.2000000000007</v>
      </c>
      <c r="N42" s="377">
        <f t="shared" si="9"/>
        <v>6667.1</v>
      </c>
      <c r="O42" s="377">
        <f t="shared" si="9"/>
        <v>6679</v>
      </c>
    </row>
    <row r="43" spans="1:16" s="83" customFormat="1" ht="78.75" customHeight="1">
      <c r="A43" s="85"/>
      <c r="B43" s="115"/>
      <c r="C43" s="93" t="s">
        <v>87</v>
      </c>
      <c r="D43" s="117" t="s">
        <v>88</v>
      </c>
      <c r="E43" s="118" t="s">
        <v>89</v>
      </c>
      <c r="F43" s="372"/>
      <c r="G43" s="372"/>
      <c r="H43" s="372"/>
      <c r="I43" s="372" t="s">
        <v>22</v>
      </c>
      <c r="J43" s="376">
        <v>4283.3999999999996</v>
      </c>
      <c r="K43" s="376">
        <v>4283.3999999999996</v>
      </c>
      <c r="L43" s="376">
        <v>4941</v>
      </c>
      <c r="M43" s="376">
        <v>4990</v>
      </c>
      <c r="N43" s="376">
        <v>4990</v>
      </c>
      <c r="O43" s="376">
        <v>4990</v>
      </c>
    </row>
    <row r="44" spans="1:16" s="83" customFormat="1" ht="114.75">
      <c r="A44" s="85"/>
      <c r="B44" s="115"/>
      <c r="C44" s="104" t="s">
        <v>72</v>
      </c>
      <c r="D44" s="105"/>
      <c r="E44" s="95" t="s">
        <v>73</v>
      </c>
      <c r="F44" s="372"/>
      <c r="G44" s="372"/>
      <c r="H44" s="372"/>
      <c r="I44" s="372" t="s">
        <v>25</v>
      </c>
      <c r="J44" s="376">
        <v>6.3</v>
      </c>
      <c r="K44" s="376">
        <v>6.3</v>
      </c>
      <c r="L44" s="376">
        <v>5.9</v>
      </c>
      <c r="M44" s="376">
        <v>31.2</v>
      </c>
      <c r="N44" s="376">
        <v>31.2</v>
      </c>
      <c r="O44" s="376">
        <v>31.2</v>
      </c>
    </row>
    <row r="45" spans="1:16" s="83" customFormat="1" ht="68.25" customHeight="1">
      <c r="A45" s="85"/>
      <c r="B45" s="115"/>
      <c r="C45" s="93" t="s">
        <v>64</v>
      </c>
      <c r="D45" s="103"/>
      <c r="E45" s="95" t="s">
        <v>41</v>
      </c>
      <c r="F45" s="372"/>
      <c r="G45" s="372"/>
      <c r="H45" s="372"/>
      <c r="I45" s="372" t="s">
        <v>24</v>
      </c>
      <c r="J45" s="376">
        <v>1474.5</v>
      </c>
      <c r="K45" s="376">
        <v>1474.5</v>
      </c>
      <c r="L45" s="376">
        <v>597</v>
      </c>
      <c r="M45" s="376">
        <v>1514.9</v>
      </c>
      <c r="N45" s="376">
        <v>1324.9</v>
      </c>
      <c r="O45" s="376">
        <v>1324.9</v>
      </c>
    </row>
    <row r="46" spans="1:16" s="83" customFormat="1" ht="76.5">
      <c r="A46" s="85"/>
      <c r="B46" s="115"/>
      <c r="C46" s="104" t="s">
        <v>95</v>
      </c>
      <c r="D46" s="111"/>
      <c r="E46" s="111" t="s">
        <v>46</v>
      </c>
      <c r="F46" s="372"/>
      <c r="G46" s="372"/>
      <c r="H46" s="372"/>
      <c r="I46" s="372" t="s">
        <v>26</v>
      </c>
      <c r="J46" s="376">
        <v>58</v>
      </c>
      <c r="K46" s="376">
        <v>58</v>
      </c>
      <c r="L46" s="376">
        <v>25.4</v>
      </c>
      <c r="M46" s="376">
        <v>75.099999999999994</v>
      </c>
      <c r="N46" s="376">
        <v>321</v>
      </c>
      <c r="O46" s="376">
        <v>332.9</v>
      </c>
    </row>
    <row r="47" spans="1:16" s="83" customFormat="1" ht="63.75" customHeight="1">
      <c r="A47" s="85"/>
      <c r="B47" s="86" t="s">
        <v>56</v>
      </c>
      <c r="C47" s="119" t="s">
        <v>96</v>
      </c>
      <c r="D47" s="113"/>
      <c r="E47" s="113" t="s">
        <v>97</v>
      </c>
      <c r="F47" s="368" t="s">
        <v>98</v>
      </c>
      <c r="G47" s="368" t="s">
        <v>68</v>
      </c>
      <c r="H47" s="368" t="s">
        <v>69</v>
      </c>
      <c r="I47" s="368"/>
      <c r="J47" s="377">
        <f t="shared" ref="J47:N47" si="10">SUM(J48:J51)</f>
        <v>2501.3000000000002</v>
      </c>
      <c r="K47" s="377">
        <f t="shared" si="10"/>
        <v>2501.3000000000002</v>
      </c>
      <c r="L47" s="377">
        <f t="shared" si="10"/>
        <v>2435.8999999999996</v>
      </c>
      <c r="M47" s="377">
        <f t="shared" si="10"/>
        <v>3021.7</v>
      </c>
      <c r="N47" s="377">
        <f t="shared" si="10"/>
        <v>2526.2999999999997</v>
      </c>
      <c r="O47" s="377">
        <f>SUM(O48:O51)</f>
        <v>3031.9</v>
      </c>
      <c r="P47" s="120"/>
    </row>
    <row r="48" spans="1:16" s="83" customFormat="1" ht="55.5" customHeight="1">
      <c r="A48" s="85"/>
      <c r="B48" s="89"/>
      <c r="C48" s="93" t="s">
        <v>87</v>
      </c>
      <c r="D48" s="121" t="s">
        <v>88</v>
      </c>
      <c r="E48" s="118" t="s">
        <v>89</v>
      </c>
      <c r="F48" s="372"/>
      <c r="G48" s="372"/>
      <c r="H48" s="372"/>
      <c r="I48" s="372" t="s">
        <v>22</v>
      </c>
      <c r="J48" s="378">
        <v>1873.3</v>
      </c>
      <c r="K48" s="378">
        <v>1873.3</v>
      </c>
      <c r="L48" s="378">
        <v>1886.7</v>
      </c>
      <c r="M48" s="378">
        <v>2301</v>
      </c>
      <c r="N48" s="378">
        <v>2301</v>
      </c>
      <c r="O48" s="378">
        <v>2301</v>
      </c>
    </row>
    <row r="49" spans="1:16" s="83" customFormat="1" ht="114.75">
      <c r="A49" s="85"/>
      <c r="B49" s="89"/>
      <c r="C49" s="104" t="s">
        <v>72</v>
      </c>
      <c r="D49" s="105"/>
      <c r="E49" s="95" t="s">
        <v>73</v>
      </c>
      <c r="F49" s="372"/>
      <c r="G49" s="372"/>
      <c r="H49" s="372"/>
      <c r="I49" s="372" t="s">
        <v>25</v>
      </c>
      <c r="J49" s="378">
        <v>31.4</v>
      </c>
      <c r="K49" s="378">
        <v>31.4</v>
      </c>
      <c r="L49" s="378">
        <v>22.2</v>
      </c>
      <c r="M49" s="378">
        <v>23.7</v>
      </c>
      <c r="N49" s="378">
        <v>23.7</v>
      </c>
      <c r="O49" s="378">
        <v>23.7</v>
      </c>
    </row>
    <row r="50" spans="1:16" s="83" customFormat="1" ht="83.25" customHeight="1">
      <c r="A50" s="85"/>
      <c r="B50" s="89"/>
      <c r="C50" s="93" t="s">
        <v>64</v>
      </c>
      <c r="D50" s="103"/>
      <c r="E50" s="95" t="s">
        <v>41</v>
      </c>
      <c r="F50" s="372"/>
      <c r="G50" s="372"/>
      <c r="H50" s="372"/>
      <c r="I50" s="372" t="s">
        <v>24</v>
      </c>
      <c r="J50" s="378">
        <v>527.79999999999995</v>
      </c>
      <c r="K50" s="378">
        <v>527.79999999999995</v>
      </c>
      <c r="L50" s="378">
        <v>525.79999999999995</v>
      </c>
      <c r="M50" s="378">
        <v>643.4</v>
      </c>
      <c r="N50" s="378">
        <v>57.4</v>
      </c>
      <c r="O50" s="378">
        <v>557.4</v>
      </c>
    </row>
    <row r="51" spans="1:16" s="83" customFormat="1" ht="63.75">
      <c r="A51" s="85"/>
      <c r="B51" s="89"/>
      <c r="C51" s="108" t="s">
        <v>99</v>
      </c>
      <c r="D51" s="121"/>
      <c r="E51" s="111" t="s">
        <v>46</v>
      </c>
      <c r="F51" s="372"/>
      <c r="G51" s="372"/>
      <c r="H51" s="372"/>
      <c r="I51" s="372" t="s">
        <v>26</v>
      </c>
      <c r="J51" s="378">
        <v>68.8</v>
      </c>
      <c r="K51" s="378">
        <v>68.8</v>
      </c>
      <c r="L51" s="378">
        <v>1.2</v>
      </c>
      <c r="M51" s="378">
        <v>53.6</v>
      </c>
      <c r="N51" s="378">
        <v>144.19999999999999</v>
      </c>
      <c r="O51" s="378">
        <v>149.80000000000001</v>
      </c>
    </row>
    <row r="52" spans="1:16" s="83" customFormat="1" ht="69.75" customHeight="1">
      <c r="A52" s="85"/>
      <c r="B52" s="89" t="s">
        <v>56</v>
      </c>
      <c r="C52" s="112" t="s">
        <v>100</v>
      </c>
      <c r="D52" s="113"/>
      <c r="E52" s="113" t="s">
        <v>101</v>
      </c>
      <c r="F52" s="368" t="s">
        <v>102</v>
      </c>
      <c r="G52" s="368" t="s">
        <v>103</v>
      </c>
      <c r="H52" s="368" t="s">
        <v>69</v>
      </c>
      <c r="I52" s="368"/>
      <c r="J52" s="377">
        <f>J53+J54+J55+J56</f>
        <v>3014.9</v>
      </c>
      <c r="K52" s="377">
        <f>SUM(K53:K56)</f>
        <v>3014.9</v>
      </c>
      <c r="L52" s="377">
        <f t="shared" ref="L52:O52" si="11">L53+L54+L55+L56</f>
        <v>3415.4</v>
      </c>
      <c r="M52" s="377">
        <f t="shared" si="11"/>
        <v>3703.7000000000003</v>
      </c>
      <c r="N52" s="377">
        <f t="shared" si="11"/>
        <v>3707</v>
      </c>
      <c r="O52" s="377">
        <f t="shared" si="11"/>
        <v>3711</v>
      </c>
      <c r="P52" s="120"/>
    </row>
    <row r="53" spans="1:16" s="83" customFormat="1" ht="50.45" customHeight="1">
      <c r="A53" s="85"/>
      <c r="B53" s="89"/>
      <c r="C53" s="93" t="s">
        <v>87</v>
      </c>
      <c r="D53" s="121" t="s">
        <v>88</v>
      </c>
      <c r="E53" s="118" t="s">
        <v>89</v>
      </c>
      <c r="F53" s="368"/>
      <c r="G53" s="368"/>
      <c r="H53" s="372"/>
      <c r="I53" s="372" t="s">
        <v>22</v>
      </c>
      <c r="J53" s="376">
        <v>2282.6</v>
      </c>
      <c r="K53" s="376">
        <v>2282.6</v>
      </c>
      <c r="L53" s="376">
        <v>2697.8</v>
      </c>
      <c r="M53" s="376">
        <v>2746.8</v>
      </c>
      <c r="N53" s="376">
        <v>2746.8</v>
      </c>
      <c r="O53" s="376">
        <v>2746.8</v>
      </c>
    </row>
    <row r="54" spans="1:16" s="83" customFormat="1" ht="114.75">
      <c r="A54" s="85"/>
      <c r="B54" s="89"/>
      <c r="C54" s="104" t="s">
        <v>72</v>
      </c>
      <c r="D54" s="105"/>
      <c r="E54" s="95" t="s">
        <v>73</v>
      </c>
      <c r="F54" s="368"/>
      <c r="G54" s="368"/>
      <c r="H54" s="372"/>
      <c r="I54" s="372" t="s">
        <v>25</v>
      </c>
      <c r="J54" s="376">
        <v>0</v>
      </c>
      <c r="K54" s="376">
        <v>0</v>
      </c>
      <c r="L54" s="376">
        <v>0</v>
      </c>
      <c r="M54" s="376">
        <v>21.2</v>
      </c>
      <c r="N54" s="376">
        <v>21.2</v>
      </c>
      <c r="O54" s="376">
        <v>21.2</v>
      </c>
    </row>
    <row r="55" spans="1:16" s="83" customFormat="1" ht="50.45" customHeight="1">
      <c r="A55" s="85"/>
      <c r="B55" s="89"/>
      <c r="C55" s="93" t="s">
        <v>64</v>
      </c>
      <c r="D55" s="103"/>
      <c r="E55" s="95" t="s">
        <v>41</v>
      </c>
      <c r="F55" s="368"/>
      <c r="G55" s="368"/>
      <c r="H55" s="372"/>
      <c r="I55" s="372" t="s">
        <v>24</v>
      </c>
      <c r="J55" s="376">
        <v>695.5</v>
      </c>
      <c r="K55" s="376">
        <v>695.5</v>
      </c>
      <c r="L55" s="376">
        <v>717.6</v>
      </c>
      <c r="M55" s="376">
        <v>836.4</v>
      </c>
      <c r="N55" s="376">
        <v>836.4</v>
      </c>
      <c r="O55" s="376">
        <v>836.4</v>
      </c>
    </row>
    <row r="56" spans="1:16" s="83" customFormat="1" ht="51">
      <c r="A56" s="85"/>
      <c r="B56" s="122"/>
      <c r="C56" s="108" t="s">
        <v>104</v>
      </c>
      <c r="D56" s="123"/>
      <c r="E56" s="111" t="s">
        <v>46</v>
      </c>
      <c r="F56" s="368"/>
      <c r="G56" s="368"/>
      <c r="H56" s="372"/>
      <c r="I56" s="372" t="s">
        <v>26</v>
      </c>
      <c r="J56" s="376">
        <v>36.799999999999997</v>
      </c>
      <c r="K56" s="376">
        <v>36.799999999999997</v>
      </c>
      <c r="L56" s="376">
        <v>0</v>
      </c>
      <c r="M56" s="376">
        <v>99.3</v>
      </c>
      <c r="N56" s="376">
        <v>102.6</v>
      </c>
      <c r="O56" s="376">
        <v>106.6</v>
      </c>
    </row>
    <row r="57" spans="1:16" s="128" customFormat="1" ht="25.5">
      <c r="A57" s="124">
        <v>902</v>
      </c>
      <c r="B57" s="125" t="s">
        <v>105</v>
      </c>
      <c r="C57" s="126" t="s">
        <v>106</v>
      </c>
      <c r="D57" s="127" t="s">
        <v>107</v>
      </c>
      <c r="E57" s="126" t="s">
        <v>108</v>
      </c>
      <c r="F57" s="379"/>
      <c r="G57" s="379"/>
      <c r="H57" s="379"/>
      <c r="I57" s="379"/>
      <c r="J57" s="380">
        <f>J58+J61+J63+J64+J65+J68+J70</f>
        <v>9101.2000000000007</v>
      </c>
      <c r="K57" s="380">
        <f t="shared" ref="K57:O57" si="12">K58+K61+K63+K64+K65+K68+K70</f>
        <v>9101.2000000000007</v>
      </c>
      <c r="L57" s="380">
        <f t="shared" si="12"/>
        <v>8459.1</v>
      </c>
      <c r="M57" s="380">
        <f t="shared" si="12"/>
        <v>8035.2</v>
      </c>
      <c r="N57" s="380">
        <f t="shared" si="12"/>
        <v>8035.2</v>
      </c>
      <c r="O57" s="380">
        <f t="shared" si="12"/>
        <v>8204.1</v>
      </c>
    </row>
    <row r="58" spans="1:16" s="88" customFormat="1" ht="63.75">
      <c r="A58" s="129"/>
      <c r="B58" s="130"/>
      <c r="C58" s="131" t="s">
        <v>109</v>
      </c>
      <c r="D58" s="131" t="s">
        <v>110</v>
      </c>
      <c r="E58" s="131" t="s">
        <v>111</v>
      </c>
      <c r="F58" s="381" t="s">
        <v>21</v>
      </c>
      <c r="G58" s="381" t="s">
        <v>112</v>
      </c>
      <c r="H58" s="381" t="s">
        <v>113</v>
      </c>
      <c r="I58" s="381"/>
      <c r="J58" s="382">
        <f>J59</f>
        <v>164.1</v>
      </c>
      <c r="K58" s="382">
        <f>K59</f>
        <v>164.1</v>
      </c>
      <c r="L58" s="382">
        <f>L59+L60</f>
        <v>1976.8</v>
      </c>
      <c r="M58" s="382">
        <f t="shared" ref="M58:O58" si="13">M59+M60</f>
        <v>1000</v>
      </c>
      <c r="N58" s="382">
        <f t="shared" si="13"/>
        <v>1000</v>
      </c>
      <c r="O58" s="382">
        <f t="shared" si="13"/>
        <v>1085.2</v>
      </c>
    </row>
    <row r="59" spans="1:16" s="4" customFormat="1" ht="69" customHeight="1">
      <c r="A59" s="129"/>
      <c r="B59" s="130"/>
      <c r="C59" s="132" t="s">
        <v>114</v>
      </c>
      <c r="D59" s="133"/>
      <c r="E59" s="104" t="s">
        <v>46</v>
      </c>
      <c r="F59" s="383"/>
      <c r="G59" s="383"/>
      <c r="H59" s="383"/>
      <c r="I59" s="383" t="s">
        <v>26</v>
      </c>
      <c r="J59" s="376">
        <v>164.1</v>
      </c>
      <c r="K59" s="376">
        <v>164.1</v>
      </c>
      <c r="L59" s="376">
        <v>1928.6</v>
      </c>
      <c r="M59" s="376">
        <v>1000</v>
      </c>
      <c r="N59" s="376">
        <v>1000</v>
      </c>
      <c r="O59" s="376">
        <v>1085.2</v>
      </c>
    </row>
    <row r="60" spans="1:16" s="4" customFormat="1" ht="36.950000000000003" customHeight="1">
      <c r="A60" s="129"/>
      <c r="B60" s="130"/>
      <c r="C60" s="132" t="s">
        <v>115</v>
      </c>
      <c r="D60" s="134"/>
      <c r="E60" s="102"/>
      <c r="F60" s="383"/>
      <c r="G60" s="383"/>
      <c r="H60" s="383"/>
      <c r="I60" s="383" t="s">
        <v>28</v>
      </c>
      <c r="J60" s="376"/>
      <c r="K60" s="376"/>
      <c r="L60" s="376">
        <v>48.2</v>
      </c>
      <c r="M60" s="376">
        <v>0</v>
      </c>
      <c r="N60" s="376">
        <v>0</v>
      </c>
      <c r="O60" s="376">
        <v>0</v>
      </c>
    </row>
    <row r="61" spans="1:16" s="4" customFormat="1" ht="41.1" customHeight="1">
      <c r="A61" s="129"/>
      <c r="B61" s="130"/>
      <c r="C61" s="135" t="s">
        <v>109</v>
      </c>
      <c r="D61" s="131" t="s">
        <v>110</v>
      </c>
      <c r="E61" s="131" t="s">
        <v>111</v>
      </c>
      <c r="F61" s="381" t="s">
        <v>21</v>
      </c>
      <c r="G61" s="381" t="s">
        <v>112</v>
      </c>
      <c r="H61" s="381" t="s">
        <v>116</v>
      </c>
      <c r="I61" s="381"/>
      <c r="J61" s="382">
        <f>J62</f>
        <v>0</v>
      </c>
      <c r="K61" s="382">
        <f t="shared" ref="K61:O61" si="14">K62</f>
        <v>0</v>
      </c>
      <c r="L61" s="382">
        <f t="shared" si="14"/>
        <v>2.1</v>
      </c>
      <c r="M61" s="382">
        <f t="shared" si="14"/>
        <v>80</v>
      </c>
      <c r="N61" s="382">
        <f t="shared" si="14"/>
        <v>80</v>
      </c>
      <c r="O61" s="382">
        <f t="shared" si="14"/>
        <v>111.6</v>
      </c>
    </row>
    <row r="62" spans="1:16" s="4" customFormat="1" ht="40.5" customHeight="1">
      <c r="A62" s="129"/>
      <c r="B62" s="130"/>
      <c r="C62" s="136" t="s">
        <v>117</v>
      </c>
      <c r="D62" s="133"/>
      <c r="E62" s="104" t="s">
        <v>46</v>
      </c>
      <c r="F62" s="383"/>
      <c r="G62" s="383"/>
      <c r="H62" s="383"/>
      <c r="I62" s="383" t="s">
        <v>26</v>
      </c>
      <c r="J62" s="376">
        <v>0</v>
      </c>
      <c r="K62" s="376">
        <v>0</v>
      </c>
      <c r="L62" s="376">
        <v>2.1</v>
      </c>
      <c r="M62" s="376">
        <v>80</v>
      </c>
      <c r="N62" s="376">
        <v>80</v>
      </c>
      <c r="O62" s="376">
        <v>111.6</v>
      </c>
    </row>
    <row r="63" spans="1:16" s="4" customFormat="1" ht="51" customHeight="1">
      <c r="A63" s="129"/>
      <c r="B63" s="130"/>
      <c r="C63" s="137" t="s">
        <v>118</v>
      </c>
      <c r="D63" s="138"/>
      <c r="E63" s="135" t="s">
        <v>119</v>
      </c>
      <c r="F63" s="381" t="s">
        <v>21</v>
      </c>
      <c r="G63" s="381" t="s">
        <v>112</v>
      </c>
      <c r="H63" s="381" t="s">
        <v>120</v>
      </c>
      <c r="I63" s="381" t="s">
        <v>26</v>
      </c>
      <c r="J63" s="382">
        <v>3053.7</v>
      </c>
      <c r="K63" s="382">
        <v>3053.7</v>
      </c>
      <c r="L63" s="382">
        <v>1277.7</v>
      </c>
      <c r="M63" s="382">
        <v>1075.2</v>
      </c>
      <c r="N63" s="382">
        <v>1075.2</v>
      </c>
      <c r="O63" s="382">
        <v>1127.3</v>
      </c>
      <c r="P63" s="4">
        <v>0.1</v>
      </c>
    </row>
    <row r="64" spans="1:16" s="4" customFormat="1" ht="51" customHeight="1">
      <c r="A64" s="129"/>
      <c r="B64" s="130"/>
      <c r="C64" s="137" t="s">
        <v>121</v>
      </c>
      <c r="D64" s="138"/>
      <c r="E64" s="135" t="s">
        <v>122</v>
      </c>
      <c r="F64" s="381" t="s">
        <v>21</v>
      </c>
      <c r="G64" s="381" t="s">
        <v>112</v>
      </c>
      <c r="H64" s="381" t="s">
        <v>123</v>
      </c>
      <c r="I64" s="381" t="s">
        <v>124</v>
      </c>
      <c r="J64" s="382">
        <v>140</v>
      </c>
      <c r="K64" s="382">
        <v>140</v>
      </c>
      <c r="L64" s="382">
        <v>140</v>
      </c>
      <c r="M64" s="382">
        <v>140</v>
      </c>
      <c r="N64" s="382">
        <v>140</v>
      </c>
      <c r="O64" s="382">
        <v>140</v>
      </c>
    </row>
    <row r="65" spans="1:16" s="88" customFormat="1" ht="63.6" customHeight="1">
      <c r="A65" s="129"/>
      <c r="B65" s="130"/>
      <c r="C65" s="135" t="s">
        <v>125</v>
      </c>
      <c r="D65" s="139"/>
      <c r="E65" s="135" t="s">
        <v>126</v>
      </c>
      <c r="F65" s="381" t="s">
        <v>21</v>
      </c>
      <c r="G65" s="381" t="s">
        <v>112</v>
      </c>
      <c r="H65" s="381" t="s">
        <v>127</v>
      </c>
      <c r="I65" s="381"/>
      <c r="J65" s="382">
        <f>J66+J67</f>
        <v>1257.5</v>
      </c>
      <c r="K65" s="382">
        <f t="shared" ref="K65:O65" si="15">K66+K67</f>
        <v>1257.5</v>
      </c>
      <c r="L65" s="382">
        <f t="shared" si="15"/>
        <v>1261.3</v>
      </c>
      <c r="M65" s="382">
        <f t="shared" si="15"/>
        <v>0</v>
      </c>
      <c r="N65" s="382">
        <f t="shared" si="15"/>
        <v>0</v>
      </c>
      <c r="O65" s="382">
        <f t="shared" si="15"/>
        <v>0</v>
      </c>
    </row>
    <row r="66" spans="1:16" s="4" customFormat="1" ht="76.5">
      <c r="A66" s="129"/>
      <c r="B66" s="130"/>
      <c r="C66" s="132" t="s">
        <v>128</v>
      </c>
      <c r="D66" s="140"/>
      <c r="E66" s="104" t="s">
        <v>129</v>
      </c>
      <c r="F66" s="383"/>
      <c r="G66" s="383"/>
      <c r="H66" s="383"/>
      <c r="I66" s="383" t="s">
        <v>78</v>
      </c>
      <c r="J66" s="376">
        <v>722.5</v>
      </c>
      <c r="K66" s="376">
        <v>722.5</v>
      </c>
      <c r="L66" s="376">
        <v>581.29999999999995</v>
      </c>
      <c r="M66" s="376">
        <v>0</v>
      </c>
      <c r="N66" s="376">
        <v>0</v>
      </c>
      <c r="O66" s="376">
        <v>0</v>
      </c>
    </row>
    <row r="67" spans="1:16" s="4" customFormat="1" ht="70.5" customHeight="1">
      <c r="A67" s="129"/>
      <c r="B67" s="130"/>
      <c r="C67" s="141" t="s">
        <v>130</v>
      </c>
      <c r="D67" s="142"/>
      <c r="E67" s="104" t="s">
        <v>129</v>
      </c>
      <c r="F67" s="383"/>
      <c r="G67" s="383"/>
      <c r="H67" s="383"/>
      <c r="I67" s="383" t="s">
        <v>29</v>
      </c>
      <c r="J67" s="376">
        <v>535</v>
      </c>
      <c r="K67" s="376">
        <v>535</v>
      </c>
      <c r="L67" s="376">
        <v>680</v>
      </c>
      <c r="M67" s="376">
        <v>0</v>
      </c>
      <c r="N67" s="376">
        <v>0</v>
      </c>
      <c r="O67" s="376">
        <v>0</v>
      </c>
      <c r="P67" s="4" t="s">
        <v>131</v>
      </c>
    </row>
    <row r="68" spans="1:16" s="88" customFormat="1" ht="87.75" customHeight="1">
      <c r="A68" s="129"/>
      <c r="B68" s="130"/>
      <c r="C68" s="131" t="s">
        <v>132</v>
      </c>
      <c r="D68" s="143"/>
      <c r="E68" s="131" t="s">
        <v>133</v>
      </c>
      <c r="F68" s="381" t="s">
        <v>21</v>
      </c>
      <c r="G68" s="381" t="s">
        <v>112</v>
      </c>
      <c r="H68" s="381" t="s">
        <v>134</v>
      </c>
      <c r="I68" s="381"/>
      <c r="J68" s="382">
        <f>J69</f>
        <v>3990.7</v>
      </c>
      <c r="K68" s="382">
        <f t="shared" ref="K68:L68" si="16">K69</f>
        <v>3990.7</v>
      </c>
      <c r="L68" s="382">
        <f t="shared" si="16"/>
        <v>3067.8</v>
      </c>
      <c r="M68" s="382">
        <f>M69</f>
        <v>4740</v>
      </c>
      <c r="N68" s="382">
        <f>N69</f>
        <v>4740</v>
      </c>
      <c r="O68" s="382">
        <f>O69</f>
        <v>4740</v>
      </c>
    </row>
    <row r="69" spans="1:16" s="88" customFormat="1" ht="85.5" customHeight="1">
      <c r="A69" s="129"/>
      <c r="B69" s="130"/>
      <c r="C69" s="100" t="s">
        <v>135</v>
      </c>
      <c r="D69" s="138"/>
      <c r="E69" s="104" t="s">
        <v>136</v>
      </c>
      <c r="F69" s="383"/>
      <c r="G69" s="383"/>
      <c r="H69" s="383"/>
      <c r="I69" s="383" t="s">
        <v>26</v>
      </c>
      <c r="J69" s="376">
        <v>3990.7</v>
      </c>
      <c r="K69" s="376">
        <v>3990.7</v>
      </c>
      <c r="L69" s="376">
        <v>3067.8</v>
      </c>
      <c r="M69" s="376">
        <v>4740</v>
      </c>
      <c r="N69" s="376">
        <v>4740</v>
      </c>
      <c r="O69" s="376">
        <v>4740</v>
      </c>
    </row>
    <row r="70" spans="1:16" s="88" customFormat="1" ht="85.35" customHeight="1">
      <c r="A70" s="129"/>
      <c r="B70" s="130"/>
      <c r="C70" s="144" t="s">
        <v>137</v>
      </c>
      <c r="D70" s="135"/>
      <c r="E70" s="135" t="s">
        <v>138</v>
      </c>
      <c r="F70" s="381" t="s">
        <v>21</v>
      </c>
      <c r="G70" s="381" t="s">
        <v>112</v>
      </c>
      <c r="H70" s="381" t="s">
        <v>139</v>
      </c>
      <c r="I70" s="381"/>
      <c r="J70" s="382">
        <f>J71</f>
        <v>495.2</v>
      </c>
      <c r="K70" s="382">
        <f t="shared" ref="K70:O70" si="17">K71</f>
        <v>495.2</v>
      </c>
      <c r="L70" s="382">
        <f t="shared" si="17"/>
        <v>733.4</v>
      </c>
      <c r="M70" s="382">
        <f t="shared" si="17"/>
        <v>1000</v>
      </c>
      <c r="N70" s="382">
        <f t="shared" si="17"/>
        <v>1000</v>
      </c>
      <c r="O70" s="382">
        <f t="shared" si="17"/>
        <v>1000</v>
      </c>
      <c r="P70" s="88">
        <v>0.1</v>
      </c>
    </row>
    <row r="71" spans="1:16" s="88" customFormat="1" ht="93.75" customHeight="1">
      <c r="A71" s="129"/>
      <c r="B71" s="130"/>
      <c r="C71" s="145" t="s">
        <v>140</v>
      </c>
      <c r="D71" s="135"/>
      <c r="E71" s="104" t="s">
        <v>91</v>
      </c>
      <c r="F71" s="87"/>
      <c r="G71" s="87"/>
      <c r="H71" s="87"/>
      <c r="I71" s="383" t="s">
        <v>26</v>
      </c>
      <c r="J71" s="376">
        <v>495.2</v>
      </c>
      <c r="K71" s="376">
        <v>495.2</v>
      </c>
      <c r="L71" s="376">
        <v>733.4</v>
      </c>
      <c r="M71" s="376">
        <v>1000</v>
      </c>
      <c r="N71" s="376">
        <v>1000</v>
      </c>
      <c r="O71" s="376">
        <v>1000</v>
      </c>
    </row>
    <row r="72" spans="1:16" s="88" customFormat="1" ht="66" customHeight="1">
      <c r="A72" s="124">
        <v>902</v>
      </c>
      <c r="B72" s="146" t="s">
        <v>141</v>
      </c>
      <c r="C72" s="147" t="s">
        <v>142</v>
      </c>
      <c r="D72" s="148"/>
      <c r="E72" s="148" t="s">
        <v>143</v>
      </c>
      <c r="F72" s="384" t="s">
        <v>21</v>
      </c>
      <c r="G72" s="384" t="s">
        <v>112</v>
      </c>
      <c r="H72" s="384" t="s">
        <v>144</v>
      </c>
      <c r="I72" s="384" t="s">
        <v>26</v>
      </c>
      <c r="J72" s="380">
        <f>J73</f>
        <v>206.1</v>
      </c>
      <c r="K72" s="380">
        <f>K73</f>
        <v>206.1</v>
      </c>
      <c r="L72" s="380">
        <f>L73</f>
        <v>0</v>
      </c>
      <c r="M72" s="380">
        <f t="shared" ref="M72:O72" si="18">M73</f>
        <v>0</v>
      </c>
      <c r="N72" s="380">
        <f t="shared" si="18"/>
        <v>0</v>
      </c>
      <c r="O72" s="380">
        <f t="shared" si="18"/>
        <v>0</v>
      </c>
      <c r="P72" s="149"/>
    </row>
    <row r="73" spans="1:16" s="88" customFormat="1" ht="74.25" customHeight="1">
      <c r="A73" s="150"/>
      <c r="B73" s="151"/>
      <c r="C73" s="152" t="s">
        <v>145</v>
      </c>
      <c r="D73" s="135"/>
      <c r="E73" s="138" t="s">
        <v>146</v>
      </c>
      <c r="F73" s="87"/>
      <c r="G73" s="87"/>
      <c r="H73" s="87"/>
      <c r="I73" s="383"/>
      <c r="J73" s="376">
        <v>206.1</v>
      </c>
      <c r="K73" s="376">
        <v>206.1</v>
      </c>
      <c r="L73" s="376">
        <v>0</v>
      </c>
      <c r="M73" s="376">
        <v>0</v>
      </c>
      <c r="N73" s="376">
        <v>0</v>
      </c>
      <c r="O73" s="376">
        <v>0</v>
      </c>
    </row>
    <row r="74" spans="1:16" s="128" customFormat="1" ht="75" customHeight="1">
      <c r="A74" s="124">
        <v>902</v>
      </c>
      <c r="B74" s="125" t="s">
        <v>147</v>
      </c>
      <c r="C74" s="126" t="s">
        <v>148</v>
      </c>
      <c r="D74" s="127" t="s">
        <v>149</v>
      </c>
      <c r="E74" s="153" t="s">
        <v>150</v>
      </c>
      <c r="F74" s="384"/>
      <c r="G74" s="379"/>
      <c r="H74" s="379"/>
      <c r="I74" s="379"/>
      <c r="J74" s="380">
        <f t="shared" ref="J74:O74" si="19">J75+J79</f>
        <v>542.29999999999995</v>
      </c>
      <c r="K74" s="380">
        <f t="shared" si="19"/>
        <v>542.29999999999995</v>
      </c>
      <c r="L74" s="380">
        <f>L75+L79</f>
        <v>78467.7</v>
      </c>
      <c r="M74" s="380">
        <f t="shared" si="19"/>
        <v>674.3</v>
      </c>
      <c r="N74" s="380">
        <f t="shared" si="19"/>
        <v>583.5</v>
      </c>
      <c r="O74" s="380">
        <f t="shared" si="19"/>
        <v>592.79999999999995</v>
      </c>
    </row>
    <row r="75" spans="1:16" s="88" customFormat="1" ht="73.5" customHeight="1">
      <c r="A75" s="129"/>
      <c r="B75" s="130"/>
      <c r="C75" s="154" t="s">
        <v>151</v>
      </c>
      <c r="D75" s="155"/>
      <c r="E75" s="155" t="s">
        <v>152</v>
      </c>
      <c r="F75" s="87" t="s">
        <v>68</v>
      </c>
      <c r="G75" s="87" t="s">
        <v>86</v>
      </c>
      <c r="H75" s="87"/>
      <c r="I75" s="87"/>
      <c r="J75" s="377">
        <f>J76+J77+J78</f>
        <v>542.29999999999995</v>
      </c>
      <c r="K75" s="377">
        <f>K76+K77+K78</f>
        <v>542.29999999999995</v>
      </c>
      <c r="L75" s="377">
        <f>L76+L77+L78</f>
        <v>78467.7</v>
      </c>
      <c r="M75" s="377">
        <f t="shared" ref="M75:O75" si="20">M76+M78</f>
        <v>674.3</v>
      </c>
      <c r="N75" s="377">
        <f t="shared" si="20"/>
        <v>583.5</v>
      </c>
      <c r="O75" s="377">
        <f t="shared" si="20"/>
        <v>592.79999999999995</v>
      </c>
    </row>
    <row r="76" spans="1:16" s="4" customFormat="1" ht="70.5" customHeight="1">
      <c r="A76" s="129"/>
      <c r="B76" s="130"/>
      <c r="C76" s="98" t="s">
        <v>153</v>
      </c>
      <c r="D76" s="98"/>
      <c r="E76" s="108" t="s">
        <v>154</v>
      </c>
      <c r="F76" s="383"/>
      <c r="G76" s="383"/>
      <c r="H76" s="383" t="s">
        <v>155</v>
      </c>
      <c r="I76" s="383" t="s">
        <v>26</v>
      </c>
      <c r="J76" s="376">
        <v>542.29999999999995</v>
      </c>
      <c r="K76" s="376">
        <v>542.29999999999995</v>
      </c>
      <c r="L76" s="376">
        <v>30</v>
      </c>
      <c r="M76" s="376">
        <v>624.29999999999995</v>
      </c>
      <c r="N76" s="376">
        <v>583.5</v>
      </c>
      <c r="O76" s="376">
        <v>592.79999999999995</v>
      </c>
    </row>
    <row r="77" spans="1:16" s="4" customFormat="1" ht="85.5" customHeight="1">
      <c r="A77" s="129"/>
      <c r="B77" s="130"/>
      <c r="C77" s="98" t="s">
        <v>156</v>
      </c>
      <c r="D77" s="98"/>
      <c r="E77" s="108" t="s">
        <v>157</v>
      </c>
      <c r="F77" s="383"/>
      <c r="G77" s="383"/>
      <c r="H77" s="383" t="s">
        <v>158</v>
      </c>
      <c r="I77" s="383" t="s">
        <v>26</v>
      </c>
      <c r="J77" s="376">
        <v>0</v>
      </c>
      <c r="K77" s="376">
        <v>0</v>
      </c>
      <c r="L77" s="376">
        <v>78387.7</v>
      </c>
      <c r="M77" s="376">
        <v>0</v>
      </c>
      <c r="N77" s="376">
        <v>0</v>
      </c>
      <c r="O77" s="376">
        <v>0</v>
      </c>
    </row>
    <row r="78" spans="1:16" s="4" customFormat="1" ht="69" customHeight="1">
      <c r="A78" s="129"/>
      <c r="B78" s="130"/>
      <c r="C78" s="98" t="s">
        <v>159</v>
      </c>
      <c r="D78" s="98"/>
      <c r="E78" s="108" t="s">
        <v>160</v>
      </c>
      <c r="F78" s="383"/>
      <c r="G78" s="383"/>
      <c r="H78" s="383" t="s">
        <v>161</v>
      </c>
      <c r="I78" s="383" t="s">
        <v>26</v>
      </c>
      <c r="J78" s="376">
        <v>0</v>
      </c>
      <c r="K78" s="376">
        <v>0</v>
      </c>
      <c r="L78" s="376">
        <v>50</v>
      </c>
      <c r="M78" s="376">
        <v>50</v>
      </c>
      <c r="N78" s="376">
        <v>0</v>
      </c>
      <c r="O78" s="376">
        <v>0</v>
      </c>
    </row>
    <row r="79" spans="1:16" s="4" customFormat="1" ht="81.95" customHeight="1">
      <c r="A79" s="129"/>
      <c r="B79" s="130"/>
      <c r="C79" s="124" t="s">
        <v>162</v>
      </c>
      <c r="D79" s="156"/>
      <c r="E79" s="157" t="s">
        <v>163</v>
      </c>
      <c r="F79" s="87" t="s">
        <v>68</v>
      </c>
      <c r="G79" s="87" t="s">
        <v>164</v>
      </c>
      <c r="H79" s="87" t="s">
        <v>165</v>
      </c>
      <c r="I79" s="87" t="s">
        <v>26</v>
      </c>
      <c r="J79" s="377">
        <f>J80</f>
        <v>0</v>
      </c>
      <c r="K79" s="377">
        <f>K80</f>
        <v>0</v>
      </c>
      <c r="L79" s="377">
        <f t="shared" ref="L79:O79" si="21">L80</f>
        <v>0</v>
      </c>
      <c r="M79" s="377">
        <f t="shared" si="21"/>
        <v>0</v>
      </c>
      <c r="N79" s="377">
        <f t="shared" si="21"/>
        <v>0</v>
      </c>
      <c r="O79" s="377">
        <f t="shared" si="21"/>
        <v>0</v>
      </c>
    </row>
    <row r="80" spans="1:16" s="4" customFormat="1" ht="46.5" customHeight="1">
      <c r="A80" s="129"/>
      <c r="B80" s="130"/>
      <c r="C80" s="129"/>
      <c r="D80" s="158"/>
      <c r="E80" s="159"/>
      <c r="F80" s="87"/>
      <c r="G80" s="383"/>
      <c r="H80" s="383" t="s">
        <v>165</v>
      </c>
      <c r="I80" s="383" t="s">
        <v>26</v>
      </c>
      <c r="J80" s="376">
        <v>0</v>
      </c>
      <c r="K80" s="376">
        <v>0</v>
      </c>
      <c r="L80" s="376">
        <v>0</v>
      </c>
      <c r="M80" s="376">
        <v>0</v>
      </c>
      <c r="N80" s="376">
        <v>0</v>
      </c>
      <c r="O80" s="376">
        <v>0</v>
      </c>
    </row>
    <row r="81" spans="1:16" s="128" customFormat="1" ht="75" customHeight="1">
      <c r="A81" s="124">
        <v>902</v>
      </c>
      <c r="B81" s="125" t="s">
        <v>166</v>
      </c>
      <c r="C81" s="126" t="s">
        <v>167</v>
      </c>
      <c r="D81" s="127" t="s">
        <v>168</v>
      </c>
      <c r="E81" s="126" t="s">
        <v>169</v>
      </c>
      <c r="F81" s="385"/>
      <c r="G81" s="385"/>
      <c r="H81" s="385"/>
      <c r="I81" s="385"/>
      <c r="J81" s="386">
        <f t="shared" ref="J81:O81" si="22">SUM(J82:J82)</f>
        <v>19.8</v>
      </c>
      <c r="K81" s="386">
        <f t="shared" si="22"/>
        <v>19.8</v>
      </c>
      <c r="L81" s="386">
        <f t="shared" si="22"/>
        <v>24.6</v>
      </c>
      <c r="M81" s="386">
        <f t="shared" si="22"/>
        <v>43.7</v>
      </c>
      <c r="N81" s="386">
        <f t="shared" si="22"/>
        <v>43.7</v>
      </c>
      <c r="O81" s="386">
        <f t="shared" si="22"/>
        <v>43.7</v>
      </c>
    </row>
    <row r="82" spans="1:16" s="88" customFormat="1">
      <c r="A82" s="129"/>
      <c r="B82" s="130"/>
      <c r="C82" s="160" t="s">
        <v>170</v>
      </c>
      <c r="D82" s="161"/>
      <c r="E82" s="162" t="s">
        <v>171</v>
      </c>
      <c r="F82" s="381" t="s">
        <v>21</v>
      </c>
      <c r="G82" s="381" t="s">
        <v>112</v>
      </c>
      <c r="H82" s="381" t="s">
        <v>172</v>
      </c>
      <c r="I82" s="381"/>
      <c r="J82" s="382">
        <f>J83</f>
        <v>19.8</v>
      </c>
      <c r="K82" s="382">
        <f t="shared" ref="K82:O82" si="23">K83</f>
        <v>19.8</v>
      </c>
      <c r="L82" s="382">
        <f t="shared" si="23"/>
        <v>24.6</v>
      </c>
      <c r="M82" s="382">
        <f t="shared" si="23"/>
        <v>43.7</v>
      </c>
      <c r="N82" s="382">
        <f t="shared" si="23"/>
        <v>43.7</v>
      </c>
      <c r="O82" s="382">
        <f t="shared" si="23"/>
        <v>43.7</v>
      </c>
    </row>
    <row r="83" spans="1:16" s="88" customFormat="1" ht="57.75" customHeight="1">
      <c r="A83" s="150"/>
      <c r="B83" s="130"/>
      <c r="C83" s="163"/>
      <c r="D83" s="164"/>
      <c r="E83" s="165"/>
      <c r="F83" s="87"/>
      <c r="G83" s="383"/>
      <c r="H83" s="383"/>
      <c r="I83" s="383" t="s">
        <v>26</v>
      </c>
      <c r="J83" s="376">
        <v>19.8</v>
      </c>
      <c r="K83" s="376">
        <v>19.8</v>
      </c>
      <c r="L83" s="376">
        <v>24.6</v>
      </c>
      <c r="M83" s="376">
        <v>43.7</v>
      </c>
      <c r="N83" s="376">
        <v>43.7</v>
      </c>
      <c r="O83" s="376">
        <v>43.7</v>
      </c>
    </row>
    <row r="84" spans="1:16" s="128" customFormat="1" ht="57.75" customHeight="1">
      <c r="A84" s="166">
        <v>902</v>
      </c>
      <c r="B84" s="125" t="s">
        <v>173</v>
      </c>
      <c r="C84" s="126" t="s">
        <v>174</v>
      </c>
      <c r="D84" s="126" t="s">
        <v>175</v>
      </c>
      <c r="E84" s="126" t="s">
        <v>176</v>
      </c>
      <c r="F84" s="379"/>
      <c r="G84" s="379"/>
      <c r="H84" s="379"/>
      <c r="I84" s="379"/>
      <c r="J84" s="380">
        <f>J85</f>
        <v>47</v>
      </c>
      <c r="K84" s="380">
        <f t="shared" ref="K84:O84" si="24">K85</f>
        <v>47</v>
      </c>
      <c r="L84" s="380">
        <f t="shared" si="24"/>
        <v>64.2</v>
      </c>
      <c r="M84" s="380">
        <f t="shared" si="24"/>
        <v>71.400000000000006</v>
      </c>
      <c r="N84" s="380">
        <f t="shared" si="24"/>
        <v>71.400000000000006</v>
      </c>
      <c r="O84" s="380">
        <f t="shared" si="24"/>
        <v>76.7</v>
      </c>
    </row>
    <row r="85" spans="1:16" s="170" customFormat="1" ht="58.5" customHeight="1">
      <c r="A85" s="167"/>
      <c r="B85" s="130"/>
      <c r="C85" s="168" t="s">
        <v>177</v>
      </c>
      <c r="D85" s="169"/>
      <c r="E85" s="168" t="s">
        <v>178</v>
      </c>
      <c r="F85" s="381" t="s">
        <v>23</v>
      </c>
      <c r="G85" s="381" t="s">
        <v>86</v>
      </c>
      <c r="H85" s="381" t="s">
        <v>179</v>
      </c>
      <c r="I85" s="381" t="s">
        <v>26</v>
      </c>
      <c r="J85" s="382">
        <v>47</v>
      </c>
      <c r="K85" s="382">
        <v>47</v>
      </c>
      <c r="L85" s="382">
        <v>64.2</v>
      </c>
      <c r="M85" s="382">
        <v>71.400000000000006</v>
      </c>
      <c r="N85" s="382">
        <v>71.400000000000006</v>
      </c>
      <c r="O85" s="382">
        <v>76.7</v>
      </c>
    </row>
    <row r="86" spans="1:16" s="172" customFormat="1" ht="72.75" customHeight="1">
      <c r="A86" s="124">
        <v>902</v>
      </c>
      <c r="B86" s="125" t="s">
        <v>180</v>
      </c>
      <c r="C86" s="171" t="s">
        <v>181</v>
      </c>
      <c r="D86" s="127" t="s">
        <v>182</v>
      </c>
      <c r="E86" s="126" t="s">
        <v>183</v>
      </c>
      <c r="F86" s="384"/>
      <c r="G86" s="384"/>
      <c r="H86" s="384"/>
      <c r="I86" s="384"/>
      <c r="J86" s="380">
        <f>J87+J89</f>
        <v>2402.8000000000002</v>
      </c>
      <c r="K86" s="380">
        <f t="shared" ref="K86:O86" si="25">K87+K89</f>
        <v>2402.8000000000002</v>
      </c>
      <c r="L86" s="380">
        <f>L87+L89</f>
        <v>2186.4</v>
      </c>
      <c r="M86" s="380">
        <f t="shared" si="25"/>
        <v>2115.4</v>
      </c>
      <c r="N86" s="380">
        <f t="shared" si="25"/>
        <v>2115.4</v>
      </c>
      <c r="O86" s="380">
        <f t="shared" si="25"/>
        <v>2115.4</v>
      </c>
    </row>
    <row r="87" spans="1:16" s="4" customFormat="1" ht="61.5" customHeight="1">
      <c r="A87" s="129"/>
      <c r="B87" s="130"/>
      <c r="C87" s="173" t="s">
        <v>184</v>
      </c>
      <c r="D87" s="174"/>
      <c r="E87" s="174" t="s">
        <v>185</v>
      </c>
      <c r="F87" s="381" t="s">
        <v>21</v>
      </c>
      <c r="G87" s="381" t="s">
        <v>112</v>
      </c>
      <c r="H87" s="381" t="s">
        <v>186</v>
      </c>
      <c r="I87" s="381"/>
      <c r="J87" s="382">
        <f>J88</f>
        <v>110.8</v>
      </c>
      <c r="K87" s="382">
        <f t="shared" ref="K87:O87" si="26">K88</f>
        <v>110.8</v>
      </c>
      <c r="L87" s="382">
        <f t="shared" si="26"/>
        <v>115.4</v>
      </c>
      <c r="M87" s="382">
        <f t="shared" si="26"/>
        <v>115.4</v>
      </c>
      <c r="N87" s="382">
        <f t="shared" si="26"/>
        <v>115.4</v>
      </c>
      <c r="O87" s="382">
        <f t="shared" si="26"/>
        <v>115.4</v>
      </c>
    </row>
    <row r="88" spans="1:16" s="4" customFormat="1" ht="51">
      <c r="A88" s="129"/>
      <c r="B88" s="130"/>
      <c r="C88" s="174" t="s">
        <v>187</v>
      </c>
      <c r="D88" s="174"/>
      <c r="E88" s="174" t="s">
        <v>91</v>
      </c>
      <c r="F88" s="87"/>
      <c r="G88" s="87"/>
      <c r="H88" s="87"/>
      <c r="I88" s="383" t="s">
        <v>26</v>
      </c>
      <c r="J88" s="376">
        <v>110.8</v>
      </c>
      <c r="K88" s="376">
        <v>110.8</v>
      </c>
      <c r="L88" s="376">
        <v>115.4</v>
      </c>
      <c r="M88" s="376">
        <v>115.4</v>
      </c>
      <c r="N88" s="376">
        <v>115.4</v>
      </c>
      <c r="O88" s="376">
        <v>115.4</v>
      </c>
    </row>
    <row r="89" spans="1:16" s="4" customFormat="1" ht="86.25" customHeight="1">
      <c r="A89" s="150"/>
      <c r="B89" s="175"/>
      <c r="C89" s="176" t="s">
        <v>188</v>
      </c>
      <c r="D89" s="177"/>
      <c r="E89" s="178" t="s">
        <v>189</v>
      </c>
      <c r="F89" s="381" t="s">
        <v>21</v>
      </c>
      <c r="G89" s="381" t="s">
        <v>112</v>
      </c>
      <c r="H89" s="381" t="s">
        <v>190</v>
      </c>
      <c r="I89" s="381" t="s">
        <v>191</v>
      </c>
      <c r="J89" s="382">
        <v>2292</v>
      </c>
      <c r="K89" s="382">
        <v>2292</v>
      </c>
      <c r="L89" s="382">
        <v>2071</v>
      </c>
      <c r="M89" s="382">
        <v>2000</v>
      </c>
      <c r="N89" s="382">
        <v>2000</v>
      </c>
      <c r="O89" s="382">
        <v>2000</v>
      </c>
    </row>
    <row r="90" spans="1:16" s="128" customFormat="1" ht="68.25" customHeight="1">
      <c r="A90" s="124">
        <v>902</v>
      </c>
      <c r="B90" s="125" t="s">
        <v>192</v>
      </c>
      <c r="C90" s="126" t="s">
        <v>193</v>
      </c>
      <c r="D90" s="179" t="s">
        <v>194</v>
      </c>
      <c r="E90" s="179" t="s">
        <v>195</v>
      </c>
      <c r="F90" s="379"/>
      <c r="G90" s="379"/>
      <c r="H90" s="379"/>
      <c r="I90" s="379"/>
      <c r="J90" s="380">
        <f>J91+J93+J96+J97</f>
        <v>1490.4</v>
      </c>
      <c r="K90" s="380">
        <f t="shared" ref="K90:O90" si="27">K91+K93+K96+K97</f>
        <v>1490.4</v>
      </c>
      <c r="L90" s="380">
        <f t="shared" si="27"/>
        <v>1069</v>
      </c>
      <c r="M90" s="380">
        <f t="shared" si="27"/>
        <v>1896.6</v>
      </c>
      <c r="N90" s="380">
        <f t="shared" si="27"/>
        <v>1896.6</v>
      </c>
      <c r="O90" s="380">
        <f t="shared" si="27"/>
        <v>1896.6</v>
      </c>
    </row>
    <row r="91" spans="1:16" s="4" customFormat="1" ht="74.25" customHeight="1">
      <c r="A91" s="129"/>
      <c r="B91" s="130"/>
      <c r="C91" s="180" t="s">
        <v>196</v>
      </c>
      <c r="D91" s="181"/>
      <c r="E91" s="181" t="s">
        <v>197</v>
      </c>
      <c r="F91" s="383" t="s">
        <v>68</v>
      </c>
      <c r="G91" s="383" t="s">
        <v>164</v>
      </c>
      <c r="H91" s="383" t="s">
        <v>198</v>
      </c>
      <c r="I91" s="383" t="s">
        <v>26</v>
      </c>
      <c r="J91" s="376">
        <v>233.9</v>
      </c>
      <c r="K91" s="376">
        <v>233.9</v>
      </c>
      <c r="L91" s="376">
        <v>0</v>
      </c>
      <c r="M91" s="376">
        <v>234.6</v>
      </c>
      <c r="N91" s="376">
        <v>234.6</v>
      </c>
      <c r="O91" s="376">
        <v>234.6</v>
      </c>
    </row>
    <row r="92" spans="1:16" s="4" customFormat="1" ht="48" customHeight="1">
      <c r="A92" s="129"/>
      <c r="B92" s="130"/>
      <c r="C92" s="135" t="s">
        <v>109</v>
      </c>
      <c r="D92" s="182" t="s">
        <v>199</v>
      </c>
      <c r="E92" s="135" t="s">
        <v>111</v>
      </c>
      <c r="F92" s="387"/>
      <c r="G92" s="383"/>
      <c r="H92" s="383"/>
      <c r="I92" s="383"/>
      <c r="J92" s="376"/>
      <c r="K92" s="376"/>
      <c r="L92" s="376"/>
      <c r="M92" s="376"/>
      <c r="N92" s="376"/>
      <c r="O92" s="376"/>
      <c r="P92" s="183"/>
    </row>
    <row r="93" spans="1:16" s="4" customFormat="1" ht="89.45" customHeight="1">
      <c r="A93" s="129"/>
      <c r="B93" s="130"/>
      <c r="C93" s="174" t="s">
        <v>200</v>
      </c>
      <c r="D93" s="174" t="s">
        <v>201</v>
      </c>
      <c r="E93" s="174" t="s">
        <v>202</v>
      </c>
      <c r="F93" s="383" t="s">
        <v>68</v>
      </c>
      <c r="G93" s="383" t="s">
        <v>103</v>
      </c>
      <c r="H93" s="383" t="s">
        <v>203</v>
      </c>
      <c r="I93" s="383"/>
      <c r="J93" s="376">
        <v>312</v>
      </c>
      <c r="K93" s="376">
        <v>312</v>
      </c>
      <c r="L93" s="377">
        <f>L94+L95</f>
        <v>312</v>
      </c>
      <c r="M93" s="377">
        <f t="shared" ref="M93:O93" si="28">M94+M95</f>
        <v>312</v>
      </c>
      <c r="N93" s="377">
        <f t="shared" si="28"/>
        <v>312</v>
      </c>
      <c r="O93" s="377">
        <f t="shared" si="28"/>
        <v>312</v>
      </c>
      <c r="P93" s="183"/>
    </row>
    <row r="94" spans="1:16" s="4" customFormat="1" ht="63.75">
      <c r="A94" s="129"/>
      <c r="B94" s="130"/>
      <c r="C94" s="174" t="s">
        <v>204</v>
      </c>
      <c r="D94" s="174"/>
      <c r="E94" s="174" t="s">
        <v>205</v>
      </c>
      <c r="F94" s="383" t="s">
        <v>68</v>
      </c>
      <c r="G94" s="383" t="s">
        <v>103</v>
      </c>
      <c r="H94" s="383" t="s">
        <v>203</v>
      </c>
      <c r="I94" s="383" t="s">
        <v>206</v>
      </c>
      <c r="J94" s="376"/>
      <c r="K94" s="376"/>
      <c r="L94" s="376">
        <v>21</v>
      </c>
      <c r="M94" s="376">
        <v>312</v>
      </c>
      <c r="N94" s="376">
        <v>312</v>
      </c>
      <c r="O94" s="376">
        <v>312</v>
      </c>
      <c r="P94" s="183"/>
    </row>
    <row r="95" spans="1:16" s="4" customFormat="1" ht="63.75">
      <c r="A95" s="129"/>
      <c r="B95" s="130"/>
      <c r="C95" s="174" t="s">
        <v>204</v>
      </c>
      <c r="D95" s="174"/>
      <c r="E95" s="174" t="s">
        <v>205</v>
      </c>
      <c r="F95" s="383" t="s">
        <v>68</v>
      </c>
      <c r="G95" s="383" t="s">
        <v>103</v>
      </c>
      <c r="H95" s="383" t="s">
        <v>203</v>
      </c>
      <c r="I95" s="383" t="s">
        <v>124</v>
      </c>
      <c r="J95" s="376"/>
      <c r="K95" s="376"/>
      <c r="L95" s="376">
        <v>291</v>
      </c>
      <c r="M95" s="376"/>
      <c r="N95" s="376"/>
      <c r="O95" s="376"/>
      <c r="P95" s="183"/>
    </row>
    <row r="96" spans="1:16" s="4" customFormat="1" ht="70.5" customHeight="1">
      <c r="A96" s="129"/>
      <c r="B96" s="130"/>
      <c r="C96" s="174" t="s">
        <v>207</v>
      </c>
      <c r="D96" s="174"/>
      <c r="E96" s="174" t="s">
        <v>208</v>
      </c>
      <c r="F96" s="383" t="s">
        <v>68</v>
      </c>
      <c r="G96" s="383" t="s">
        <v>103</v>
      </c>
      <c r="H96" s="383" t="s">
        <v>209</v>
      </c>
      <c r="I96" s="383" t="s">
        <v>210</v>
      </c>
      <c r="J96" s="376">
        <v>39.5</v>
      </c>
      <c r="K96" s="376">
        <v>39.5</v>
      </c>
      <c r="L96" s="376">
        <v>0</v>
      </c>
      <c r="M96" s="376">
        <v>0</v>
      </c>
      <c r="N96" s="376">
        <v>0</v>
      </c>
      <c r="O96" s="376">
        <v>0</v>
      </c>
      <c r="P96" s="183"/>
    </row>
    <row r="97" spans="1:16" s="4" customFormat="1" ht="63.75" customHeight="1">
      <c r="A97" s="129"/>
      <c r="B97" s="175"/>
      <c r="C97" s="184" t="s">
        <v>211</v>
      </c>
      <c r="D97" s="174"/>
      <c r="E97" s="108" t="s">
        <v>212</v>
      </c>
      <c r="F97" s="383" t="s">
        <v>21</v>
      </c>
      <c r="G97" s="383" t="s">
        <v>112</v>
      </c>
      <c r="H97" s="383" t="s">
        <v>213</v>
      </c>
      <c r="I97" s="383" t="s">
        <v>214</v>
      </c>
      <c r="J97" s="376">
        <v>905</v>
      </c>
      <c r="K97" s="376">
        <v>905</v>
      </c>
      <c r="L97" s="376">
        <v>757</v>
      </c>
      <c r="M97" s="376">
        <v>1350</v>
      </c>
      <c r="N97" s="376">
        <v>1350</v>
      </c>
      <c r="O97" s="376">
        <v>1350</v>
      </c>
      <c r="P97" s="183"/>
    </row>
    <row r="98" spans="1:16" s="4" customFormat="1" ht="70.5" customHeight="1">
      <c r="A98" s="185">
        <v>902</v>
      </c>
      <c r="B98" s="125" t="s">
        <v>215</v>
      </c>
      <c r="C98" s="186" t="s">
        <v>216</v>
      </c>
      <c r="D98" s="187" t="s">
        <v>217</v>
      </c>
      <c r="E98" s="187" t="s">
        <v>218</v>
      </c>
      <c r="F98" s="388" t="s">
        <v>68</v>
      </c>
      <c r="G98" s="385" t="s">
        <v>164</v>
      </c>
      <c r="H98" s="385" t="s">
        <v>219</v>
      </c>
      <c r="I98" s="385" t="s">
        <v>26</v>
      </c>
      <c r="J98" s="386">
        <f>J99</f>
        <v>20.7</v>
      </c>
      <c r="K98" s="386">
        <f t="shared" ref="K98:O98" si="29">K99</f>
        <v>20.7</v>
      </c>
      <c r="L98" s="386">
        <f t="shared" si="29"/>
        <v>30</v>
      </c>
      <c r="M98" s="386">
        <f t="shared" si="29"/>
        <v>55.2</v>
      </c>
      <c r="N98" s="386">
        <f t="shared" si="29"/>
        <v>55.2</v>
      </c>
      <c r="O98" s="386">
        <f t="shared" si="29"/>
        <v>55.2</v>
      </c>
    </row>
    <row r="99" spans="1:16" s="4" customFormat="1" ht="63" customHeight="1">
      <c r="A99" s="185"/>
      <c r="B99" s="175"/>
      <c r="C99" s="168" t="s">
        <v>220</v>
      </c>
      <c r="D99" s="188"/>
      <c r="E99" s="188" t="s">
        <v>221</v>
      </c>
      <c r="F99" s="387"/>
      <c r="G99" s="383"/>
      <c r="H99" s="383"/>
      <c r="I99" s="383"/>
      <c r="J99" s="376">
        <v>20.7</v>
      </c>
      <c r="K99" s="376">
        <v>20.7</v>
      </c>
      <c r="L99" s="376">
        <v>30</v>
      </c>
      <c r="M99" s="376">
        <v>55.2</v>
      </c>
      <c r="N99" s="376">
        <v>55.2</v>
      </c>
      <c r="O99" s="376">
        <v>55.2</v>
      </c>
    </row>
    <row r="100" spans="1:16" s="84" customFormat="1" ht="76.5">
      <c r="A100" s="189">
        <v>902</v>
      </c>
      <c r="B100" s="125" t="s">
        <v>222</v>
      </c>
      <c r="C100" s="126" t="s">
        <v>223</v>
      </c>
      <c r="D100" s="126" t="s">
        <v>224</v>
      </c>
      <c r="E100" s="126" t="s">
        <v>225</v>
      </c>
      <c r="F100" s="384" t="s">
        <v>59</v>
      </c>
      <c r="G100" s="384" t="s">
        <v>68</v>
      </c>
      <c r="H100" s="384" t="s">
        <v>226</v>
      </c>
      <c r="I100" s="384" t="s">
        <v>26</v>
      </c>
      <c r="J100" s="380">
        <f>J101</f>
        <v>172</v>
      </c>
      <c r="K100" s="380">
        <f t="shared" ref="K100:O100" si="30">K101</f>
        <v>172</v>
      </c>
      <c r="L100" s="380">
        <f t="shared" si="30"/>
        <v>63.5</v>
      </c>
      <c r="M100" s="380">
        <f t="shared" si="30"/>
        <v>150</v>
      </c>
      <c r="N100" s="380">
        <f t="shared" si="30"/>
        <v>300</v>
      </c>
      <c r="O100" s="380">
        <f t="shared" si="30"/>
        <v>150</v>
      </c>
    </row>
    <row r="101" spans="1:16" s="4" customFormat="1" ht="79.5" customHeight="1">
      <c r="A101" s="190"/>
      <c r="B101" s="191"/>
      <c r="C101" s="192" t="s">
        <v>227</v>
      </c>
      <c r="D101" s="104"/>
      <c r="E101" s="108" t="s">
        <v>119</v>
      </c>
      <c r="F101" s="383"/>
      <c r="G101" s="383"/>
      <c r="H101" s="383"/>
      <c r="I101" s="383"/>
      <c r="J101" s="376">
        <v>172</v>
      </c>
      <c r="K101" s="376">
        <v>172</v>
      </c>
      <c r="L101" s="376">
        <v>63.5</v>
      </c>
      <c r="M101" s="376">
        <v>150</v>
      </c>
      <c r="N101" s="376">
        <v>300</v>
      </c>
      <c r="O101" s="376">
        <v>150</v>
      </c>
    </row>
    <row r="102" spans="1:16" s="128" customFormat="1" ht="79.7" customHeight="1">
      <c r="A102" s="124">
        <v>902</v>
      </c>
      <c r="B102" s="125" t="s">
        <v>228</v>
      </c>
      <c r="C102" s="193" t="s">
        <v>229</v>
      </c>
      <c r="D102" s="127" t="s">
        <v>230</v>
      </c>
      <c r="E102" s="127" t="s">
        <v>150</v>
      </c>
      <c r="F102" s="384" t="s">
        <v>21</v>
      </c>
      <c r="G102" s="384" t="s">
        <v>112</v>
      </c>
      <c r="H102" s="384" t="s">
        <v>231</v>
      </c>
      <c r="I102" s="384" t="s">
        <v>26</v>
      </c>
      <c r="J102" s="380">
        <f t="shared" ref="J102:O102" si="31">J103</f>
        <v>8</v>
      </c>
      <c r="K102" s="380">
        <f t="shared" si="31"/>
        <v>8</v>
      </c>
      <c r="L102" s="380">
        <f t="shared" si="31"/>
        <v>0</v>
      </c>
      <c r="M102" s="380">
        <f t="shared" si="31"/>
        <v>0</v>
      </c>
      <c r="N102" s="380">
        <f t="shared" si="31"/>
        <v>0</v>
      </c>
      <c r="O102" s="380">
        <f t="shared" si="31"/>
        <v>0</v>
      </c>
    </row>
    <row r="103" spans="1:16" s="88" customFormat="1" ht="68.25" customHeight="1">
      <c r="A103" s="150"/>
      <c r="B103" s="194"/>
      <c r="C103" s="195" t="s">
        <v>232</v>
      </c>
      <c r="D103" s="196" t="s">
        <v>88</v>
      </c>
      <c r="E103" s="196" t="s">
        <v>233</v>
      </c>
      <c r="F103" s="389"/>
      <c r="G103" s="389"/>
      <c r="H103" s="389"/>
      <c r="I103" s="389"/>
      <c r="J103" s="376">
        <v>8</v>
      </c>
      <c r="K103" s="376">
        <v>8</v>
      </c>
      <c r="L103" s="376">
        <v>0</v>
      </c>
      <c r="M103" s="376">
        <v>0</v>
      </c>
      <c r="N103" s="376">
        <v>0</v>
      </c>
      <c r="O103" s="376">
        <v>0</v>
      </c>
    </row>
    <row r="104" spans="1:16" s="128" customFormat="1" ht="62.25" customHeight="1">
      <c r="A104" s="124">
        <v>902</v>
      </c>
      <c r="B104" s="125" t="s">
        <v>234</v>
      </c>
      <c r="C104" s="197" t="s">
        <v>235</v>
      </c>
      <c r="D104" s="127" t="s">
        <v>236</v>
      </c>
      <c r="E104" s="127" t="s">
        <v>237</v>
      </c>
      <c r="F104" s="390"/>
      <c r="G104" s="390"/>
      <c r="H104" s="390"/>
      <c r="I104" s="390"/>
      <c r="J104" s="380">
        <f t="shared" ref="J104:O104" si="32">J105+J106+J114+J122+J129+J136+J144</f>
        <v>59154.200000000004</v>
      </c>
      <c r="K104" s="380">
        <f t="shared" si="32"/>
        <v>59154.200000000004</v>
      </c>
      <c r="L104" s="380">
        <f t="shared" si="32"/>
        <v>80001.600000000006</v>
      </c>
      <c r="M104" s="380">
        <f t="shared" si="32"/>
        <v>82830.400000000009</v>
      </c>
      <c r="N104" s="380">
        <f t="shared" si="32"/>
        <v>79618.399999999994</v>
      </c>
      <c r="O104" s="380">
        <f t="shared" si="32"/>
        <v>88681.1</v>
      </c>
    </row>
    <row r="105" spans="1:16" s="4" customFormat="1" ht="76.5" customHeight="1">
      <c r="A105" s="129"/>
      <c r="B105" s="130"/>
      <c r="C105" s="104" t="s">
        <v>238</v>
      </c>
      <c r="D105" s="108" t="s">
        <v>88</v>
      </c>
      <c r="E105" s="108" t="s">
        <v>239</v>
      </c>
      <c r="F105" s="391" t="s">
        <v>21</v>
      </c>
      <c r="G105" s="391" t="s">
        <v>112</v>
      </c>
      <c r="H105" s="391" t="s">
        <v>240</v>
      </c>
      <c r="I105" s="391" t="s">
        <v>241</v>
      </c>
      <c r="J105" s="382">
        <v>16706.400000000001</v>
      </c>
      <c r="K105" s="382">
        <v>16706.400000000001</v>
      </c>
      <c r="L105" s="382">
        <v>76.8</v>
      </c>
      <c r="M105" s="382">
        <v>0</v>
      </c>
      <c r="N105" s="382">
        <v>0</v>
      </c>
      <c r="O105" s="382">
        <v>0</v>
      </c>
    </row>
    <row r="106" spans="1:16" s="4" customFormat="1" ht="76.5" customHeight="1">
      <c r="A106" s="129"/>
      <c r="B106" s="130"/>
      <c r="C106" s="104" t="s">
        <v>242</v>
      </c>
      <c r="D106" s="108" t="s">
        <v>88</v>
      </c>
      <c r="E106" s="108" t="s">
        <v>243</v>
      </c>
      <c r="F106" s="391" t="s">
        <v>21</v>
      </c>
      <c r="G106" s="391" t="s">
        <v>112</v>
      </c>
      <c r="H106" s="391" t="s">
        <v>244</v>
      </c>
      <c r="I106" s="391"/>
      <c r="J106" s="382">
        <f>J107+J108+J109+J110+J111+J112+J113</f>
        <v>31811.100000000002</v>
      </c>
      <c r="K106" s="382">
        <f t="shared" ref="K106:O106" si="33">K107+K108+K109+K110+K111+K112+K113</f>
        <v>31811.100000000002</v>
      </c>
      <c r="L106" s="382">
        <f t="shared" si="33"/>
        <v>28081.3</v>
      </c>
      <c r="M106" s="382">
        <f t="shared" si="33"/>
        <v>27604.499999999996</v>
      </c>
      <c r="N106" s="382">
        <f t="shared" si="33"/>
        <v>25649.199999999997</v>
      </c>
      <c r="O106" s="382">
        <f t="shared" si="33"/>
        <v>28231.899999999998</v>
      </c>
      <c r="P106" s="183"/>
    </row>
    <row r="107" spans="1:16" s="4" customFormat="1" ht="61.5" customHeight="1">
      <c r="A107" s="129"/>
      <c r="B107" s="130"/>
      <c r="C107" s="198" t="s">
        <v>245</v>
      </c>
      <c r="D107" s="108"/>
      <c r="E107" s="108" t="s">
        <v>246</v>
      </c>
      <c r="F107" s="372"/>
      <c r="G107" s="372"/>
      <c r="H107" s="372"/>
      <c r="I107" s="372" t="s">
        <v>247</v>
      </c>
      <c r="J107" s="376">
        <v>15402.6</v>
      </c>
      <c r="K107" s="376">
        <v>15402.6</v>
      </c>
      <c r="L107" s="376">
        <v>16913.7</v>
      </c>
      <c r="M107" s="376">
        <v>16753.599999999999</v>
      </c>
      <c r="N107" s="376">
        <v>16112.9</v>
      </c>
      <c r="O107" s="376">
        <v>16145.3</v>
      </c>
    </row>
    <row r="108" spans="1:16" s="4" customFormat="1" ht="114.75">
      <c r="A108" s="129"/>
      <c r="B108" s="130"/>
      <c r="C108" s="104" t="s">
        <v>72</v>
      </c>
      <c r="D108" s="105"/>
      <c r="E108" s="95" t="s">
        <v>248</v>
      </c>
      <c r="F108" s="372"/>
      <c r="G108" s="372"/>
      <c r="H108" s="372"/>
      <c r="I108" s="372" t="s">
        <v>249</v>
      </c>
      <c r="J108" s="376">
        <v>21.7</v>
      </c>
      <c r="K108" s="376">
        <v>21.7</v>
      </c>
      <c r="L108" s="376">
        <v>33.799999999999997</v>
      </c>
      <c r="M108" s="376">
        <v>12.3</v>
      </c>
      <c r="N108" s="376">
        <v>12.3</v>
      </c>
      <c r="O108" s="376">
        <v>12.3</v>
      </c>
    </row>
    <row r="109" spans="1:16" s="4" customFormat="1" ht="56.25" customHeight="1">
      <c r="A109" s="129"/>
      <c r="B109" s="130"/>
      <c r="C109" s="199" t="s">
        <v>250</v>
      </c>
      <c r="D109" s="200"/>
      <c r="E109" s="188" t="s">
        <v>41</v>
      </c>
      <c r="F109" s="372"/>
      <c r="G109" s="372"/>
      <c r="H109" s="372"/>
      <c r="I109" s="372" t="s">
        <v>251</v>
      </c>
      <c r="J109" s="376">
        <v>4833.8</v>
      </c>
      <c r="K109" s="376">
        <v>4833.8</v>
      </c>
      <c r="L109" s="376">
        <v>4981.2</v>
      </c>
      <c r="M109" s="376">
        <v>4884.2</v>
      </c>
      <c r="N109" s="376">
        <v>3893.9</v>
      </c>
      <c r="O109" s="376">
        <v>4861.5</v>
      </c>
    </row>
    <row r="110" spans="1:16" s="4" customFormat="1" ht="51" customHeight="1">
      <c r="A110" s="129"/>
      <c r="B110" s="130"/>
      <c r="C110" s="198" t="s">
        <v>252</v>
      </c>
      <c r="D110" s="108"/>
      <c r="E110" s="108" t="s">
        <v>253</v>
      </c>
      <c r="F110" s="372"/>
      <c r="G110" s="372"/>
      <c r="H110" s="372"/>
      <c r="I110" s="372" t="s">
        <v>26</v>
      </c>
      <c r="J110" s="376">
        <v>11464.5</v>
      </c>
      <c r="K110" s="376">
        <v>11464.5</v>
      </c>
      <c r="L110" s="376">
        <v>5962.9</v>
      </c>
      <c r="M110" s="376">
        <v>5829</v>
      </c>
      <c r="N110" s="376">
        <v>5504.7</v>
      </c>
      <c r="O110" s="376">
        <v>7087.4</v>
      </c>
    </row>
    <row r="111" spans="1:16" s="4" customFormat="1" ht="51" customHeight="1">
      <c r="A111" s="129"/>
      <c r="B111" s="130"/>
      <c r="C111" s="93" t="s">
        <v>32</v>
      </c>
      <c r="D111" s="104" t="s">
        <v>30</v>
      </c>
      <c r="E111" s="118" t="s">
        <v>34</v>
      </c>
      <c r="F111" s="372"/>
      <c r="G111" s="372"/>
      <c r="H111" s="372"/>
      <c r="I111" s="372" t="s">
        <v>27</v>
      </c>
      <c r="J111" s="376">
        <v>41.5</v>
      </c>
      <c r="K111" s="376">
        <v>41.5</v>
      </c>
      <c r="L111" s="376">
        <v>61</v>
      </c>
      <c r="M111" s="376">
        <v>41.1</v>
      </c>
      <c r="N111" s="376">
        <v>41.1</v>
      </c>
      <c r="O111" s="376">
        <v>41.1</v>
      </c>
    </row>
    <row r="112" spans="1:16" s="4" customFormat="1" ht="51" customHeight="1">
      <c r="A112" s="129"/>
      <c r="B112" s="130"/>
      <c r="C112" s="93" t="s">
        <v>32</v>
      </c>
      <c r="D112" s="104" t="s">
        <v>31</v>
      </c>
      <c r="E112" s="118" t="s">
        <v>34</v>
      </c>
      <c r="F112" s="372"/>
      <c r="G112" s="372"/>
      <c r="H112" s="372"/>
      <c r="I112" s="372" t="s">
        <v>28</v>
      </c>
      <c r="J112" s="376">
        <v>33.1</v>
      </c>
      <c r="K112" s="376">
        <v>33.1</v>
      </c>
      <c r="L112" s="376">
        <v>124.4</v>
      </c>
      <c r="M112" s="376">
        <v>70.7</v>
      </c>
      <c r="N112" s="376">
        <v>70.7</v>
      </c>
      <c r="O112" s="376">
        <v>70.7</v>
      </c>
    </row>
    <row r="113" spans="1:16" s="4" customFormat="1" ht="76.5" customHeight="1">
      <c r="A113" s="129"/>
      <c r="B113" s="130"/>
      <c r="C113" s="201" t="s">
        <v>254</v>
      </c>
      <c r="D113" s="108" t="s">
        <v>35</v>
      </c>
      <c r="E113" s="108" t="s">
        <v>255</v>
      </c>
      <c r="F113" s="372"/>
      <c r="G113" s="372"/>
      <c r="H113" s="372"/>
      <c r="I113" s="372" t="s">
        <v>29</v>
      </c>
      <c r="J113" s="376">
        <v>13.9</v>
      </c>
      <c r="K113" s="376">
        <v>13.9</v>
      </c>
      <c r="L113" s="376">
        <v>4.3</v>
      </c>
      <c r="M113" s="376">
        <v>13.6</v>
      </c>
      <c r="N113" s="376">
        <v>13.6</v>
      </c>
      <c r="O113" s="376">
        <v>13.6</v>
      </c>
    </row>
    <row r="114" spans="1:16" s="4" customFormat="1" ht="76.5" customHeight="1">
      <c r="A114" s="129"/>
      <c r="B114" s="130"/>
      <c r="C114" s="202" t="s">
        <v>256</v>
      </c>
      <c r="D114" s="108"/>
      <c r="E114" s="182" t="s">
        <v>257</v>
      </c>
      <c r="F114" s="391" t="s">
        <v>21</v>
      </c>
      <c r="G114" s="391" t="s">
        <v>112</v>
      </c>
      <c r="H114" s="391" t="s">
        <v>258</v>
      </c>
      <c r="I114" s="391"/>
      <c r="J114" s="382">
        <f>J115+J116+J117+J118+J119+J121</f>
        <v>1942.8</v>
      </c>
      <c r="K114" s="382">
        <f t="shared" ref="K114:O114" si="34">K115+K116+K117+K118+K119+K121</f>
        <v>1942.8</v>
      </c>
      <c r="L114" s="382">
        <f>L115+L116+L117+L118+L119+L120+L121</f>
        <v>2328.5000000000005</v>
      </c>
      <c r="M114" s="382">
        <f t="shared" si="34"/>
        <v>2903.3</v>
      </c>
      <c r="N114" s="382">
        <f t="shared" si="34"/>
        <v>2675.7000000000003</v>
      </c>
      <c r="O114" s="382">
        <f t="shared" si="34"/>
        <v>2931</v>
      </c>
    </row>
    <row r="115" spans="1:16" s="4" customFormat="1" ht="85.5" customHeight="1">
      <c r="A115" s="129"/>
      <c r="B115" s="130"/>
      <c r="C115" s="198" t="s">
        <v>259</v>
      </c>
      <c r="D115" s="108"/>
      <c r="E115" s="108" t="s">
        <v>260</v>
      </c>
      <c r="F115" s="372"/>
      <c r="G115" s="372"/>
      <c r="H115" s="372"/>
      <c r="I115" s="372" t="s">
        <v>247</v>
      </c>
      <c r="J115" s="376">
        <v>1359.4</v>
      </c>
      <c r="K115" s="376">
        <v>1359.4</v>
      </c>
      <c r="L115" s="376">
        <v>1676.9</v>
      </c>
      <c r="M115" s="376">
        <v>2018.2</v>
      </c>
      <c r="N115" s="376">
        <v>2018.2</v>
      </c>
      <c r="O115" s="376">
        <v>2018.2</v>
      </c>
    </row>
    <row r="116" spans="1:16" s="4" customFormat="1" ht="114.75">
      <c r="A116" s="129"/>
      <c r="B116" s="130"/>
      <c r="C116" s="104" t="s">
        <v>72</v>
      </c>
      <c r="D116" s="105"/>
      <c r="E116" s="95" t="s">
        <v>73</v>
      </c>
      <c r="F116" s="372"/>
      <c r="G116" s="372"/>
      <c r="H116" s="372"/>
      <c r="I116" s="372" t="s">
        <v>249</v>
      </c>
      <c r="J116" s="376">
        <v>0.1</v>
      </c>
      <c r="K116" s="376">
        <v>0.1</v>
      </c>
      <c r="L116" s="376">
        <v>0.6</v>
      </c>
      <c r="M116" s="376">
        <v>9.1</v>
      </c>
      <c r="N116" s="376">
        <v>8.5</v>
      </c>
      <c r="O116" s="376">
        <v>8.5</v>
      </c>
    </row>
    <row r="117" spans="1:16" s="4" customFormat="1" ht="65.25" customHeight="1">
      <c r="A117" s="129"/>
      <c r="B117" s="130"/>
      <c r="C117" s="93" t="s">
        <v>64</v>
      </c>
      <c r="D117" s="103"/>
      <c r="E117" s="95" t="s">
        <v>41</v>
      </c>
      <c r="F117" s="372"/>
      <c r="G117" s="372"/>
      <c r="H117" s="372"/>
      <c r="I117" s="372" t="s">
        <v>251</v>
      </c>
      <c r="J117" s="376">
        <v>453.5</v>
      </c>
      <c r="K117" s="376">
        <v>453.5</v>
      </c>
      <c r="L117" s="376">
        <v>479</v>
      </c>
      <c r="M117" s="376">
        <v>550.1</v>
      </c>
      <c r="N117" s="376">
        <v>275.7</v>
      </c>
      <c r="O117" s="376">
        <v>475.7</v>
      </c>
    </row>
    <row r="118" spans="1:16" s="4" customFormat="1" ht="36" customHeight="1">
      <c r="A118" s="129"/>
      <c r="B118" s="130"/>
      <c r="C118" s="203" t="s">
        <v>261</v>
      </c>
      <c r="D118" s="108"/>
      <c r="E118" s="108" t="s">
        <v>262</v>
      </c>
      <c r="F118" s="372"/>
      <c r="G118" s="372"/>
      <c r="H118" s="372"/>
      <c r="I118" s="372" t="s">
        <v>26</v>
      </c>
      <c r="J118" s="376">
        <v>128.19999999999999</v>
      </c>
      <c r="K118" s="376">
        <v>128.19999999999999</v>
      </c>
      <c r="L118" s="376">
        <v>160.30000000000001</v>
      </c>
      <c r="M118" s="376">
        <v>322.89999999999998</v>
      </c>
      <c r="N118" s="376">
        <v>370.3</v>
      </c>
      <c r="O118" s="376">
        <v>425.6</v>
      </c>
    </row>
    <row r="119" spans="1:16" s="4" customFormat="1" ht="51">
      <c r="A119" s="129"/>
      <c r="B119" s="130"/>
      <c r="C119" s="93" t="s">
        <v>32</v>
      </c>
      <c r="D119" s="104" t="s">
        <v>30</v>
      </c>
      <c r="E119" s="118" t="s">
        <v>34</v>
      </c>
      <c r="F119" s="372"/>
      <c r="G119" s="372"/>
      <c r="H119" s="372"/>
      <c r="I119" s="372" t="s">
        <v>27</v>
      </c>
      <c r="J119" s="376">
        <v>0</v>
      </c>
      <c r="K119" s="376">
        <v>0</v>
      </c>
      <c r="L119" s="376">
        <v>0.3</v>
      </c>
      <c r="M119" s="376">
        <v>0.6</v>
      </c>
      <c r="N119" s="376">
        <v>0.6</v>
      </c>
      <c r="O119" s="376">
        <v>0.6</v>
      </c>
    </row>
    <row r="120" spans="1:16" s="4" customFormat="1" ht="63.75">
      <c r="A120" s="129"/>
      <c r="B120" s="130"/>
      <c r="C120" s="93" t="s">
        <v>81</v>
      </c>
      <c r="D120" s="104" t="s">
        <v>31</v>
      </c>
      <c r="E120" s="111" t="s">
        <v>80</v>
      </c>
      <c r="F120" s="372"/>
      <c r="G120" s="372"/>
      <c r="H120" s="372"/>
      <c r="I120" s="372" t="s">
        <v>28</v>
      </c>
      <c r="J120" s="376"/>
      <c r="K120" s="376"/>
      <c r="L120" s="376">
        <v>11</v>
      </c>
      <c r="M120" s="376">
        <v>0</v>
      </c>
      <c r="N120" s="376">
        <v>0</v>
      </c>
      <c r="O120" s="376">
        <v>0</v>
      </c>
    </row>
    <row r="121" spans="1:16" s="4" customFormat="1" ht="59.25" customHeight="1">
      <c r="A121" s="129"/>
      <c r="B121" s="130"/>
      <c r="C121" s="93" t="s">
        <v>33</v>
      </c>
      <c r="D121" s="104" t="s">
        <v>35</v>
      </c>
      <c r="E121" s="108" t="s">
        <v>263</v>
      </c>
      <c r="F121" s="372"/>
      <c r="G121" s="372"/>
      <c r="H121" s="372"/>
      <c r="I121" s="372" t="s">
        <v>29</v>
      </c>
      <c r="J121" s="376">
        <v>1.6</v>
      </c>
      <c r="K121" s="376">
        <v>1.6</v>
      </c>
      <c r="L121" s="376">
        <v>0.4</v>
      </c>
      <c r="M121" s="376">
        <v>2.4</v>
      </c>
      <c r="N121" s="376">
        <v>2.4</v>
      </c>
      <c r="O121" s="376">
        <v>2.4</v>
      </c>
    </row>
    <row r="122" spans="1:16" s="4" customFormat="1" ht="102">
      <c r="A122" s="129"/>
      <c r="B122" s="130"/>
      <c r="C122" s="202" t="s">
        <v>264</v>
      </c>
      <c r="D122" s="104"/>
      <c r="E122" s="182" t="s">
        <v>265</v>
      </c>
      <c r="F122" s="391" t="s">
        <v>21</v>
      </c>
      <c r="G122" s="391" t="s">
        <v>112</v>
      </c>
      <c r="H122" s="391" t="s">
        <v>266</v>
      </c>
      <c r="I122" s="391"/>
      <c r="J122" s="382">
        <f>J123+J124+J125+J126+J127+J128</f>
        <v>101.5</v>
      </c>
      <c r="K122" s="382">
        <f t="shared" ref="K122:O122" si="35">K123+K124+K125+K126+K127+K128</f>
        <v>101.5</v>
      </c>
      <c r="L122" s="382">
        <f t="shared" si="35"/>
        <v>1571.1000000000001</v>
      </c>
      <c r="M122" s="382">
        <f t="shared" si="35"/>
        <v>1917.3000000000002</v>
      </c>
      <c r="N122" s="382">
        <f t="shared" si="35"/>
        <v>1732.1</v>
      </c>
      <c r="O122" s="382">
        <f t="shared" si="35"/>
        <v>1937.9</v>
      </c>
      <c r="P122" s="4" t="s">
        <v>267</v>
      </c>
    </row>
    <row r="123" spans="1:16" s="4" customFormat="1" ht="66" customHeight="1">
      <c r="A123" s="129"/>
      <c r="B123" s="130"/>
      <c r="C123" s="198" t="s">
        <v>268</v>
      </c>
      <c r="D123" s="104"/>
      <c r="E123" s="108" t="s">
        <v>269</v>
      </c>
      <c r="F123" s="372"/>
      <c r="G123" s="372"/>
      <c r="H123" s="372"/>
      <c r="I123" s="372" t="s">
        <v>247</v>
      </c>
      <c r="J123" s="376">
        <v>78.099999999999994</v>
      </c>
      <c r="K123" s="376">
        <v>78.099999999999994</v>
      </c>
      <c r="L123" s="376">
        <v>1163.2</v>
      </c>
      <c r="M123" s="376">
        <v>1437.3</v>
      </c>
      <c r="N123" s="376">
        <v>1437.3</v>
      </c>
      <c r="O123" s="376">
        <v>1437.3</v>
      </c>
    </row>
    <row r="124" spans="1:16" s="4" customFormat="1" ht="57.75" customHeight="1">
      <c r="A124" s="129"/>
      <c r="B124" s="130"/>
      <c r="C124" s="93" t="s">
        <v>64</v>
      </c>
      <c r="D124" s="104"/>
      <c r="E124" s="95" t="s">
        <v>41</v>
      </c>
      <c r="F124" s="372"/>
      <c r="G124" s="372"/>
      <c r="H124" s="372"/>
      <c r="I124" s="372" t="s">
        <v>251</v>
      </c>
      <c r="J124" s="376">
        <v>18.399999999999999</v>
      </c>
      <c r="K124" s="376">
        <v>18.399999999999999</v>
      </c>
      <c r="L124" s="376">
        <v>317.2</v>
      </c>
      <c r="M124" s="376">
        <v>378.1</v>
      </c>
      <c r="N124" s="376">
        <v>125.1</v>
      </c>
      <c r="O124" s="376">
        <v>325.10000000000002</v>
      </c>
    </row>
    <row r="125" spans="1:16" s="4" customFormat="1" ht="114.75">
      <c r="A125" s="129"/>
      <c r="B125" s="130"/>
      <c r="C125" s="104" t="s">
        <v>72</v>
      </c>
      <c r="D125" s="105"/>
      <c r="E125" s="95" t="s">
        <v>73</v>
      </c>
      <c r="F125" s="372"/>
      <c r="G125" s="372"/>
      <c r="H125" s="372"/>
      <c r="I125" s="372" t="s">
        <v>249</v>
      </c>
      <c r="J125" s="376"/>
      <c r="K125" s="376"/>
      <c r="L125" s="376">
        <v>0</v>
      </c>
      <c r="M125" s="376">
        <v>19.7</v>
      </c>
      <c r="N125" s="376">
        <v>19.7</v>
      </c>
      <c r="O125" s="376">
        <v>19.7</v>
      </c>
    </row>
    <row r="126" spans="1:16" s="4" customFormat="1" ht="59.25" customHeight="1">
      <c r="A126" s="129"/>
      <c r="B126" s="130"/>
      <c r="C126" s="93" t="s">
        <v>270</v>
      </c>
      <c r="D126" s="104"/>
      <c r="E126" s="108" t="s">
        <v>262</v>
      </c>
      <c r="F126" s="372"/>
      <c r="G126" s="372"/>
      <c r="H126" s="372"/>
      <c r="I126" s="372" t="s">
        <v>26</v>
      </c>
      <c r="J126" s="376">
        <v>5</v>
      </c>
      <c r="K126" s="376">
        <v>5</v>
      </c>
      <c r="L126" s="376">
        <v>90.2</v>
      </c>
      <c r="M126" s="376">
        <v>82.2</v>
      </c>
      <c r="N126" s="376">
        <v>150</v>
      </c>
      <c r="O126" s="376">
        <v>155.80000000000001</v>
      </c>
    </row>
    <row r="127" spans="1:16" s="4" customFormat="1" ht="51">
      <c r="A127" s="129"/>
      <c r="B127" s="130"/>
      <c r="C127" s="93" t="s">
        <v>32</v>
      </c>
      <c r="D127" s="104" t="s">
        <v>30</v>
      </c>
      <c r="E127" s="118" t="s">
        <v>34</v>
      </c>
      <c r="F127" s="372"/>
      <c r="G127" s="372"/>
      <c r="H127" s="372"/>
      <c r="I127" s="372" t="s">
        <v>27</v>
      </c>
      <c r="J127" s="376">
        <v>0</v>
      </c>
      <c r="K127" s="376">
        <v>0</v>
      </c>
      <c r="L127" s="376">
        <v>0</v>
      </c>
      <c r="M127" s="376">
        <v>0</v>
      </c>
      <c r="N127" s="376">
        <v>0</v>
      </c>
      <c r="O127" s="376">
        <v>0</v>
      </c>
    </row>
    <row r="128" spans="1:16" s="4" customFormat="1" ht="51.75" customHeight="1">
      <c r="A128" s="129"/>
      <c r="B128" s="130"/>
      <c r="C128" s="93" t="s">
        <v>33</v>
      </c>
      <c r="D128" s="104" t="s">
        <v>35</v>
      </c>
      <c r="E128" s="108" t="s">
        <v>263</v>
      </c>
      <c r="F128" s="372"/>
      <c r="G128" s="372"/>
      <c r="H128" s="372"/>
      <c r="I128" s="372" t="s">
        <v>29</v>
      </c>
      <c r="J128" s="376">
        <v>0</v>
      </c>
      <c r="K128" s="376">
        <v>0</v>
      </c>
      <c r="L128" s="376">
        <v>0.5</v>
      </c>
      <c r="M128" s="376">
        <v>0</v>
      </c>
      <c r="N128" s="376">
        <v>0</v>
      </c>
      <c r="O128" s="376">
        <v>0</v>
      </c>
    </row>
    <row r="129" spans="1:16" s="4" customFormat="1" ht="57" customHeight="1">
      <c r="A129" s="129"/>
      <c r="B129" s="130"/>
      <c r="C129" s="204" t="s">
        <v>271</v>
      </c>
      <c r="D129" s="135"/>
      <c r="E129" s="182" t="s">
        <v>272</v>
      </c>
      <c r="F129" s="391" t="s">
        <v>21</v>
      </c>
      <c r="G129" s="391" t="s">
        <v>112</v>
      </c>
      <c r="H129" s="391" t="s">
        <v>273</v>
      </c>
      <c r="I129" s="391"/>
      <c r="J129" s="382">
        <f>J130+J132+J133</f>
        <v>0</v>
      </c>
      <c r="K129" s="382">
        <f>K130+K132+K133</f>
        <v>0</v>
      </c>
      <c r="L129" s="382">
        <f>L130+L131+L132+L133+L134+L135</f>
        <v>6537.4000000000005</v>
      </c>
      <c r="M129" s="382">
        <f t="shared" ref="M129:O129" si="36">M130+M131+M132+M133+M134+M135</f>
        <v>7910.0999999999995</v>
      </c>
      <c r="N129" s="382">
        <f t="shared" si="36"/>
        <v>7636.5</v>
      </c>
      <c r="O129" s="382">
        <f t="shared" si="36"/>
        <v>7336.5999999999995</v>
      </c>
    </row>
    <row r="130" spans="1:16" s="4" customFormat="1" ht="78.75" customHeight="1">
      <c r="A130" s="129"/>
      <c r="B130" s="130"/>
      <c r="C130" s="93" t="s">
        <v>274</v>
      </c>
      <c r="D130" s="135"/>
      <c r="E130" s="108" t="s">
        <v>275</v>
      </c>
      <c r="F130" s="368"/>
      <c r="G130" s="368"/>
      <c r="H130" s="368"/>
      <c r="I130" s="372" t="s">
        <v>247</v>
      </c>
      <c r="J130" s="376">
        <v>0</v>
      </c>
      <c r="K130" s="376">
        <v>0</v>
      </c>
      <c r="L130" s="376">
        <v>4487.1000000000004</v>
      </c>
      <c r="M130" s="376">
        <v>4685.8999999999996</v>
      </c>
      <c r="N130" s="376">
        <v>4685.8999999999996</v>
      </c>
      <c r="O130" s="376">
        <v>4685.8999999999996</v>
      </c>
    </row>
    <row r="131" spans="1:16" s="4" customFormat="1" ht="63.6" customHeight="1">
      <c r="A131" s="129"/>
      <c r="B131" s="130"/>
      <c r="C131" s="93" t="s">
        <v>72</v>
      </c>
      <c r="D131" s="135"/>
      <c r="E131" s="95" t="s">
        <v>73</v>
      </c>
      <c r="F131" s="368"/>
      <c r="G131" s="368"/>
      <c r="H131" s="368"/>
      <c r="I131" s="372" t="s">
        <v>249</v>
      </c>
      <c r="J131" s="376">
        <v>0</v>
      </c>
      <c r="K131" s="376">
        <v>0</v>
      </c>
      <c r="L131" s="376">
        <v>0.5</v>
      </c>
      <c r="M131" s="376">
        <v>21.9</v>
      </c>
      <c r="N131" s="376">
        <v>22.3</v>
      </c>
      <c r="O131" s="376">
        <v>22.4</v>
      </c>
    </row>
    <row r="132" spans="1:16" s="4" customFormat="1" ht="59.25" customHeight="1">
      <c r="A132" s="129"/>
      <c r="B132" s="130"/>
      <c r="C132" s="93" t="s">
        <v>64</v>
      </c>
      <c r="D132" s="103"/>
      <c r="E132" s="95" t="s">
        <v>41</v>
      </c>
      <c r="F132" s="372"/>
      <c r="G132" s="372"/>
      <c r="H132" s="372"/>
      <c r="I132" s="372" t="s">
        <v>251</v>
      </c>
      <c r="J132" s="376">
        <v>0</v>
      </c>
      <c r="K132" s="376">
        <v>0</v>
      </c>
      <c r="L132" s="376">
        <v>1303.7</v>
      </c>
      <c r="M132" s="376">
        <v>1276.3</v>
      </c>
      <c r="N132" s="376">
        <v>1284</v>
      </c>
      <c r="O132" s="376">
        <v>1284</v>
      </c>
    </row>
    <row r="133" spans="1:16" s="4" customFormat="1" ht="49.5" customHeight="1">
      <c r="A133" s="129"/>
      <c r="B133" s="130"/>
      <c r="C133" s="201" t="s">
        <v>276</v>
      </c>
      <c r="D133" s="104"/>
      <c r="E133" s="108" t="s">
        <v>262</v>
      </c>
      <c r="F133" s="372"/>
      <c r="G133" s="372"/>
      <c r="H133" s="372"/>
      <c r="I133" s="372" t="s">
        <v>26</v>
      </c>
      <c r="J133" s="376">
        <v>0</v>
      </c>
      <c r="K133" s="376">
        <v>0</v>
      </c>
      <c r="L133" s="376">
        <v>746</v>
      </c>
      <c r="M133" s="376">
        <v>1926</v>
      </c>
      <c r="N133" s="376">
        <v>1644.3</v>
      </c>
      <c r="O133" s="376">
        <v>1344.3</v>
      </c>
    </row>
    <row r="134" spans="1:16" s="4" customFormat="1" ht="51">
      <c r="A134" s="129"/>
      <c r="B134" s="130"/>
      <c r="C134" s="93" t="s">
        <v>32</v>
      </c>
      <c r="D134" s="104" t="s">
        <v>30</v>
      </c>
      <c r="E134" s="118" t="s">
        <v>34</v>
      </c>
      <c r="F134" s="372"/>
      <c r="G134" s="372"/>
      <c r="H134" s="372"/>
      <c r="I134" s="372" t="s">
        <v>27</v>
      </c>
      <c r="J134" s="376">
        <v>0</v>
      </c>
      <c r="K134" s="376">
        <v>0</v>
      </c>
      <c r="L134" s="376">
        <v>0</v>
      </c>
      <c r="M134" s="376">
        <v>0</v>
      </c>
      <c r="N134" s="376">
        <v>0</v>
      </c>
      <c r="O134" s="376">
        <v>0</v>
      </c>
    </row>
    <row r="135" spans="1:16" s="4" customFormat="1" ht="55.5" customHeight="1">
      <c r="A135" s="129"/>
      <c r="B135" s="130"/>
      <c r="C135" s="93" t="s">
        <v>33</v>
      </c>
      <c r="D135" s="104" t="s">
        <v>35</v>
      </c>
      <c r="E135" s="108" t="s">
        <v>36</v>
      </c>
      <c r="F135" s="372"/>
      <c r="G135" s="372"/>
      <c r="H135" s="372"/>
      <c r="I135" s="372" t="s">
        <v>29</v>
      </c>
      <c r="J135" s="376">
        <v>0</v>
      </c>
      <c r="K135" s="376">
        <v>0</v>
      </c>
      <c r="L135" s="376">
        <v>0.1</v>
      </c>
      <c r="M135" s="376">
        <v>0</v>
      </c>
      <c r="N135" s="376">
        <v>0</v>
      </c>
      <c r="O135" s="376">
        <v>0</v>
      </c>
    </row>
    <row r="136" spans="1:16" s="4" customFormat="1" ht="75.75" customHeight="1">
      <c r="A136" s="129"/>
      <c r="B136" s="130"/>
      <c r="C136" s="204" t="s">
        <v>277</v>
      </c>
      <c r="D136" s="135"/>
      <c r="E136" s="182" t="s">
        <v>278</v>
      </c>
      <c r="F136" s="391" t="s">
        <v>21</v>
      </c>
      <c r="G136" s="391" t="s">
        <v>112</v>
      </c>
      <c r="H136" s="391" t="s">
        <v>279</v>
      </c>
      <c r="I136" s="391"/>
      <c r="J136" s="382">
        <v>0</v>
      </c>
      <c r="K136" s="382">
        <v>0</v>
      </c>
      <c r="L136" s="382">
        <f>L137+L138+L139+L140+L141+L142+L143</f>
        <v>32897</v>
      </c>
      <c r="M136" s="382">
        <f t="shared" ref="M136:O136" si="37">M137+M138+M139+M140+M141+M142+M143</f>
        <v>33860.9</v>
      </c>
      <c r="N136" s="382">
        <f t="shared" si="37"/>
        <v>34012.400000000001</v>
      </c>
      <c r="O136" s="382">
        <f t="shared" si="37"/>
        <v>39237.800000000003</v>
      </c>
      <c r="P136" s="183"/>
    </row>
    <row r="137" spans="1:16" s="4" customFormat="1" ht="78" customHeight="1">
      <c r="A137" s="129"/>
      <c r="B137" s="130"/>
      <c r="C137" s="93" t="s">
        <v>280</v>
      </c>
      <c r="D137" s="104"/>
      <c r="E137" s="108" t="s">
        <v>281</v>
      </c>
      <c r="F137" s="372"/>
      <c r="G137" s="372"/>
      <c r="H137" s="372"/>
      <c r="I137" s="372" t="s">
        <v>247</v>
      </c>
      <c r="J137" s="376">
        <v>0</v>
      </c>
      <c r="K137" s="376">
        <v>0</v>
      </c>
      <c r="L137" s="376">
        <v>22753.9</v>
      </c>
      <c r="M137" s="376">
        <v>21956.2</v>
      </c>
      <c r="N137" s="376">
        <v>23083.9</v>
      </c>
      <c r="O137" s="376">
        <v>25192.7</v>
      </c>
    </row>
    <row r="138" spans="1:16" s="4" customFormat="1" ht="50.25" customHeight="1">
      <c r="A138" s="129"/>
      <c r="B138" s="130"/>
      <c r="C138" s="93" t="s">
        <v>64</v>
      </c>
      <c r="D138" s="103"/>
      <c r="E138" s="95" t="s">
        <v>41</v>
      </c>
      <c r="F138" s="372"/>
      <c r="G138" s="372"/>
      <c r="H138" s="372"/>
      <c r="I138" s="372" t="s">
        <v>251</v>
      </c>
      <c r="J138" s="376">
        <v>0</v>
      </c>
      <c r="K138" s="376">
        <v>0</v>
      </c>
      <c r="L138" s="376">
        <v>6490.6</v>
      </c>
      <c r="M138" s="376">
        <v>6630.8</v>
      </c>
      <c r="N138" s="376">
        <v>6971.3</v>
      </c>
      <c r="O138" s="376">
        <v>7608.2</v>
      </c>
    </row>
    <row r="139" spans="1:16" s="4" customFormat="1" ht="114.75">
      <c r="A139" s="129"/>
      <c r="B139" s="130"/>
      <c r="C139" s="104" t="s">
        <v>72</v>
      </c>
      <c r="D139" s="103"/>
      <c r="E139" s="95" t="s">
        <v>248</v>
      </c>
      <c r="F139" s="372"/>
      <c r="G139" s="372"/>
      <c r="H139" s="372"/>
      <c r="I139" s="372" t="s">
        <v>249</v>
      </c>
      <c r="J139" s="376">
        <v>0</v>
      </c>
      <c r="K139" s="376">
        <v>0</v>
      </c>
      <c r="L139" s="376">
        <v>4.9000000000000004</v>
      </c>
      <c r="M139" s="376">
        <v>0</v>
      </c>
      <c r="N139" s="376">
        <v>0</v>
      </c>
      <c r="O139" s="376">
        <v>0</v>
      </c>
    </row>
    <row r="140" spans="1:16" s="4" customFormat="1" ht="49.5" customHeight="1">
      <c r="A140" s="129"/>
      <c r="B140" s="130"/>
      <c r="C140" s="93" t="s">
        <v>282</v>
      </c>
      <c r="D140" s="103"/>
      <c r="E140" s="108" t="s">
        <v>262</v>
      </c>
      <c r="F140" s="372"/>
      <c r="G140" s="372"/>
      <c r="H140" s="372"/>
      <c r="I140" s="372" t="s">
        <v>26</v>
      </c>
      <c r="J140" s="376">
        <v>0</v>
      </c>
      <c r="K140" s="376">
        <v>0</v>
      </c>
      <c r="L140" s="376">
        <v>3640.9</v>
      </c>
      <c r="M140" s="376">
        <v>5253.9</v>
      </c>
      <c r="N140" s="376">
        <v>3957.2</v>
      </c>
      <c r="O140" s="376">
        <v>6436.9</v>
      </c>
    </row>
    <row r="141" spans="1:16" s="4" customFormat="1" ht="51">
      <c r="A141" s="129"/>
      <c r="B141" s="130"/>
      <c r="C141" s="93" t="s">
        <v>32</v>
      </c>
      <c r="D141" s="104" t="s">
        <v>30</v>
      </c>
      <c r="E141" s="118" t="s">
        <v>34</v>
      </c>
      <c r="F141" s="372"/>
      <c r="G141" s="372"/>
      <c r="H141" s="372"/>
      <c r="I141" s="372" t="s">
        <v>27</v>
      </c>
      <c r="J141" s="376">
        <v>0</v>
      </c>
      <c r="K141" s="376">
        <v>0</v>
      </c>
      <c r="L141" s="376">
        <v>4.7</v>
      </c>
      <c r="M141" s="376">
        <v>20</v>
      </c>
      <c r="N141" s="376">
        <v>0</v>
      </c>
      <c r="O141" s="376">
        <v>0</v>
      </c>
    </row>
    <row r="142" spans="1:16" s="4" customFormat="1">
      <c r="A142" s="129"/>
      <c r="B142" s="130"/>
      <c r="C142" s="93"/>
      <c r="D142" s="104"/>
      <c r="E142" s="118"/>
      <c r="F142" s="372"/>
      <c r="G142" s="372"/>
      <c r="H142" s="372"/>
      <c r="I142" s="372" t="s">
        <v>28</v>
      </c>
      <c r="J142" s="376"/>
      <c r="K142" s="376"/>
      <c r="L142" s="376">
        <v>0.8</v>
      </c>
      <c r="M142" s="376">
        <v>0</v>
      </c>
      <c r="N142" s="376">
        <v>0</v>
      </c>
      <c r="O142" s="376">
        <v>0</v>
      </c>
    </row>
    <row r="143" spans="1:16" s="4" customFormat="1" ht="69" customHeight="1">
      <c r="A143" s="129"/>
      <c r="B143" s="130"/>
      <c r="C143" s="93" t="s">
        <v>33</v>
      </c>
      <c r="D143" s="104" t="s">
        <v>35</v>
      </c>
      <c r="E143" s="108" t="s">
        <v>283</v>
      </c>
      <c r="F143" s="372"/>
      <c r="G143" s="372"/>
      <c r="H143" s="372"/>
      <c r="I143" s="372" t="s">
        <v>29</v>
      </c>
      <c r="J143" s="376">
        <v>0</v>
      </c>
      <c r="K143" s="376">
        <v>0</v>
      </c>
      <c r="L143" s="376">
        <v>1.2</v>
      </c>
      <c r="M143" s="376">
        <v>0</v>
      </c>
      <c r="N143" s="376">
        <v>0</v>
      </c>
      <c r="O143" s="376">
        <v>0</v>
      </c>
    </row>
    <row r="144" spans="1:16" s="4" customFormat="1" ht="75" customHeight="1">
      <c r="A144" s="129"/>
      <c r="B144" s="130"/>
      <c r="C144" s="205" t="s">
        <v>284</v>
      </c>
      <c r="D144" s="206" t="s">
        <v>285</v>
      </c>
      <c r="E144" s="206" t="s">
        <v>286</v>
      </c>
      <c r="F144" s="392" t="s">
        <v>68</v>
      </c>
      <c r="G144" s="381" t="s">
        <v>164</v>
      </c>
      <c r="H144" s="381" t="s">
        <v>287</v>
      </c>
      <c r="I144" s="381"/>
      <c r="J144" s="382">
        <f>J145+J146+J147+J148+J149+J150+J151</f>
        <v>8592.4000000000015</v>
      </c>
      <c r="K144" s="382">
        <f t="shared" ref="K144:N144" si="38">K145+K146+K147+K148+K149+K150+K151</f>
        <v>8592.4000000000015</v>
      </c>
      <c r="L144" s="382">
        <f t="shared" si="38"/>
        <v>8509.5</v>
      </c>
      <c r="M144" s="382">
        <f t="shared" si="38"/>
        <v>8634.3000000000011</v>
      </c>
      <c r="N144" s="382">
        <f t="shared" si="38"/>
        <v>7912.5000000000009</v>
      </c>
      <c r="O144" s="382">
        <f>O145+O146+O147+O148+O149+O150+O151</f>
        <v>9005.9000000000015</v>
      </c>
    </row>
    <row r="145" spans="1:15" s="4" customFormat="1" ht="70.5" customHeight="1">
      <c r="A145" s="129"/>
      <c r="B145" s="130"/>
      <c r="C145" s="93" t="s">
        <v>288</v>
      </c>
      <c r="D145" s="188"/>
      <c r="E145" s="188" t="s">
        <v>289</v>
      </c>
      <c r="F145" s="387"/>
      <c r="G145" s="383"/>
      <c r="H145" s="383"/>
      <c r="I145" s="383" t="s">
        <v>247</v>
      </c>
      <c r="J145" s="376">
        <v>5481.6</v>
      </c>
      <c r="K145" s="376">
        <v>5481.6</v>
      </c>
      <c r="L145" s="376">
        <v>5776</v>
      </c>
      <c r="M145" s="376">
        <v>5561.1</v>
      </c>
      <c r="N145" s="376">
        <v>5561.1</v>
      </c>
      <c r="O145" s="376">
        <v>5561.1</v>
      </c>
    </row>
    <row r="146" spans="1:15" s="4" customFormat="1" ht="69" customHeight="1">
      <c r="A146" s="129"/>
      <c r="B146" s="130"/>
      <c r="C146" s="100" t="s">
        <v>250</v>
      </c>
      <c r="D146" s="200"/>
      <c r="E146" s="188" t="s">
        <v>41</v>
      </c>
      <c r="F146" s="387"/>
      <c r="G146" s="383"/>
      <c r="H146" s="383"/>
      <c r="I146" s="383" t="s">
        <v>251</v>
      </c>
      <c r="J146" s="376">
        <v>1682.3</v>
      </c>
      <c r="K146" s="376">
        <v>1682.3</v>
      </c>
      <c r="L146" s="376">
        <v>1531.5</v>
      </c>
      <c r="M146" s="376">
        <v>1547.2</v>
      </c>
      <c r="N146" s="376">
        <v>840</v>
      </c>
      <c r="O146" s="376">
        <v>1339.8</v>
      </c>
    </row>
    <row r="147" spans="1:15" s="4" customFormat="1" ht="51">
      <c r="A147" s="129"/>
      <c r="B147" s="130"/>
      <c r="C147" s="188" t="s">
        <v>290</v>
      </c>
      <c r="D147" s="200"/>
      <c r="E147" s="200"/>
      <c r="F147" s="387"/>
      <c r="G147" s="383"/>
      <c r="H147" s="383"/>
      <c r="I147" s="383" t="s">
        <v>249</v>
      </c>
      <c r="J147" s="376">
        <v>0.5</v>
      </c>
      <c r="K147" s="376">
        <v>0.5</v>
      </c>
      <c r="L147" s="376">
        <v>0.4</v>
      </c>
      <c r="M147" s="376">
        <v>0.4</v>
      </c>
      <c r="N147" s="376">
        <v>0.6</v>
      </c>
      <c r="O147" s="376">
        <v>0.6</v>
      </c>
    </row>
    <row r="148" spans="1:15" s="4" customFormat="1" ht="49.5" customHeight="1">
      <c r="A148" s="129"/>
      <c r="B148" s="130"/>
      <c r="C148" s="207" t="s">
        <v>291</v>
      </c>
      <c r="D148" s="200"/>
      <c r="E148" s="188" t="s">
        <v>292</v>
      </c>
      <c r="F148" s="387"/>
      <c r="G148" s="383"/>
      <c r="H148" s="383"/>
      <c r="I148" s="383" t="s">
        <v>26</v>
      </c>
      <c r="J148" s="376">
        <v>1328.9</v>
      </c>
      <c r="K148" s="376">
        <v>1328.9</v>
      </c>
      <c r="L148" s="376">
        <v>887.7</v>
      </c>
      <c r="M148" s="376">
        <v>1332.4</v>
      </c>
      <c r="N148" s="376">
        <v>1317.6</v>
      </c>
      <c r="O148" s="376">
        <v>1911.2</v>
      </c>
    </row>
    <row r="149" spans="1:15" s="4" customFormat="1" ht="51">
      <c r="A149" s="129"/>
      <c r="B149" s="130"/>
      <c r="C149" s="93" t="s">
        <v>32</v>
      </c>
      <c r="D149" s="104" t="s">
        <v>30</v>
      </c>
      <c r="E149" s="118" t="s">
        <v>80</v>
      </c>
      <c r="F149" s="387"/>
      <c r="G149" s="383"/>
      <c r="H149" s="383"/>
      <c r="I149" s="383" t="s">
        <v>27</v>
      </c>
      <c r="J149" s="376">
        <v>0.3</v>
      </c>
      <c r="K149" s="376">
        <v>0.3</v>
      </c>
      <c r="L149" s="376">
        <v>19.3</v>
      </c>
      <c r="M149" s="376">
        <v>14.7</v>
      </c>
      <c r="N149" s="376">
        <v>14.7</v>
      </c>
      <c r="O149" s="376">
        <v>14.7</v>
      </c>
    </row>
    <row r="150" spans="1:15" s="4" customFormat="1" ht="51">
      <c r="A150" s="129"/>
      <c r="B150" s="130"/>
      <c r="C150" s="93" t="s">
        <v>32</v>
      </c>
      <c r="D150" s="104" t="s">
        <v>31</v>
      </c>
      <c r="E150" s="118" t="s">
        <v>80</v>
      </c>
      <c r="F150" s="387"/>
      <c r="G150" s="383"/>
      <c r="H150" s="383"/>
      <c r="I150" s="383" t="s">
        <v>28</v>
      </c>
      <c r="J150" s="376">
        <v>2.2000000000000002</v>
      </c>
      <c r="K150" s="376">
        <v>2.2000000000000002</v>
      </c>
      <c r="L150" s="376">
        <v>2.5</v>
      </c>
      <c r="M150" s="376">
        <v>2.8</v>
      </c>
      <c r="N150" s="376">
        <v>2.8</v>
      </c>
      <c r="O150" s="376">
        <v>2.8</v>
      </c>
    </row>
    <row r="151" spans="1:15" s="4" customFormat="1" ht="49.5" customHeight="1">
      <c r="A151" s="150"/>
      <c r="B151" s="175"/>
      <c r="C151" s="201" t="s">
        <v>293</v>
      </c>
      <c r="D151" s="104" t="s">
        <v>35</v>
      </c>
      <c r="E151" s="108" t="s">
        <v>294</v>
      </c>
      <c r="F151" s="387"/>
      <c r="G151" s="383"/>
      <c r="H151" s="383"/>
      <c r="I151" s="383" t="s">
        <v>29</v>
      </c>
      <c r="J151" s="376">
        <v>96.6</v>
      </c>
      <c r="K151" s="376">
        <v>96.6</v>
      </c>
      <c r="L151" s="376">
        <v>292.10000000000002</v>
      </c>
      <c r="M151" s="376">
        <v>175.7</v>
      </c>
      <c r="N151" s="376">
        <v>175.7</v>
      </c>
      <c r="O151" s="376">
        <v>175.7</v>
      </c>
    </row>
    <row r="152" spans="1:15" s="128" customFormat="1" ht="71.25" customHeight="1">
      <c r="A152" s="124">
        <v>902</v>
      </c>
      <c r="B152" s="208" t="s">
        <v>295</v>
      </c>
      <c r="C152" s="126" t="s">
        <v>296</v>
      </c>
      <c r="D152" s="127" t="s">
        <v>297</v>
      </c>
      <c r="E152" s="127" t="s">
        <v>298</v>
      </c>
      <c r="F152" s="390" t="s">
        <v>164</v>
      </c>
      <c r="G152" s="390" t="s">
        <v>68</v>
      </c>
      <c r="H152" s="390" t="s">
        <v>299</v>
      </c>
      <c r="I152" s="384" t="s">
        <v>26</v>
      </c>
      <c r="J152" s="380">
        <f>J153</f>
        <v>6189</v>
      </c>
      <c r="K152" s="380">
        <f t="shared" ref="K152:O152" si="39">K153</f>
        <v>6189</v>
      </c>
      <c r="L152" s="380">
        <f t="shared" si="39"/>
        <v>2069.6</v>
      </c>
      <c r="M152" s="380">
        <f t="shared" si="39"/>
        <v>3120</v>
      </c>
      <c r="N152" s="380">
        <f t="shared" si="39"/>
        <v>4500</v>
      </c>
      <c r="O152" s="380">
        <f t="shared" si="39"/>
        <v>4500</v>
      </c>
    </row>
    <row r="153" spans="1:15" s="4" customFormat="1" ht="55.5" customHeight="1">
      <c r="A153" s="150"/>
      <c r="B153" s="209"/>
      <c r="C153" s="100" t="s">
        <v>300</v>
      </c>
      <c r="D153" s="210" t="s">
        <v>88</v>
      </c>
      <c r="E153" s="210" t="s">
        <v>91</v>
      </c>
      <c r="F153" s="393"/>
      <c r="G153" s="393"/>
      <c r="H153" s="393"/>
      <c r="I153" s="372"/>
      <c r="J153" s="376">
        <v>6189</v>
      </c>
      <c r="K153" s="376">
        <v>6189</v>
      </c>
      <c r="L153" s="376">
        <v>2069.6</v>
      </c>
      <c r="M153" s="376">
        <v>3120</v>
      </c>
      <c r="N153" s="376">
        <v>4500</v>
      </c>
      <c r="O153" s="376">
        <v>4500</v>
      </c>
    </row>
    <row r="154" spans="1:15" s="128" customFormat="1" ht="59.25" customHeight="1">
      <c r="A154" s="124">
        <v>902</v>
      </c>
      <c r="B154" s="211" t="s">
        <v>301</v>
      </c>
      <c r="C154" s="126" t="s">
        <v>302</v>
      </c>
      <c r="D154" s="126" t="s">
        <v>303</v>
      </c>
      <c r="E154" s="127" t="s">
        <v>304</v>
      </c>
      <c r="F154" s="384" t="s">
        <v>21</v>
      </c>
      <c r="G154" s="384" t="s">
        <v>85</v>
      </c>
      <c r="H154" s="384" t="s">
        <v>305</v>
      </c>
      <c r="I154" s="384" t="s">
        <v>306</v>
      </c>
      <c r="J154" s="380">
        <f t="shared" ref="J154:O154" si="40">J155</f>
        <v>456</v>
      </c>
      <c r="K154" s="380">
        <f t="shared" si="40"/>
        <v>456</v>
      </c>
      <c r="L154" s="380">
        <f t="shared" si="40"/>
        <v>992.5</v>
      </c>
      <c r="M154" s="380">
        <f t="shared" si="40"/>
        <v>0</v>
      </c>
      <c r="N154" s="380">
        <f t="shared" si="40"/>
        <v>0</v>
      </c>
      <c r="O154" s="380">
        <f t="shared" si="40"/>
        <v>0</v>
      </c>
    </row>
    <row r="155" spans="1:15" s="4" customFormat="1" ht="102">
      <c r="A155" s="150"/>
      <c r="B155" s="212"/>
      <c r="C155" s="192" t="s">
        <v>307</v>
      </c>
      <c r="D155" s="213"/>
      <c r="E155" s="108" t="s">
        <v>308</v>
      </c>
      <c r="F155" s="383"/>
      <c r="G155" s="383"/>
      <c r="H155" s="383"/>
      <c r="I155" s="383"/>
      <c r="J155" s="376">
        <v>456</v>
      </c>
      <c r="K155" s="376">
        <v>456</v>
      </c>
      <c r="L155" s="376">
        <v>992.5</v>
      </c>
      <c r="M155" s="376">
        <v>0</v>
      </c>
      <c r="N155" s="376">
        <v>0</v>
      </c>
      <c r="O155" s="376">
        <v>0</v>
      </c>
    </row>
    <row r="156" spans="1:15" s="84" customFormat="1" ht="71.25" customHeight="1">
      <c r="A156" s="124">
        <v>902</v>
      </c>
      <c r="B156" s="125" t="s">
        <v>309</v>
      </c>
      <c r="C156" s="127" t="s">
        <v>310</v>
      </c>
      <c r="D156" s="127" t="s">
        <v>311</v>
      </c>
      <c r="E156" s="127" t="s">
        <v>312</v>
      </c>
      <c r="F156" s="384" t="s">
        <v>21</v>
      </c>
      <c r="G156" s="384" t="s">
        <v>102</v>
      </c>
      <c r="H156" s="384" t="s">
        <v>313</v>
      </c>
      <c r="I156" s="384" t="s">
        <v>314</v>
      </c>
      <c r="J156" s="380">
        <f>J157</f>
        <v>0</v>
      </c>
      <c r="K156" s="380">
        <f t="shared" ref="K156:O156" si="41">SUM(K157:K157)</f>
        <v>0</v>
      </c>
      <c r="L156" s="380">
        <f t="shared" si="41"/>
        <v>0</v>
      </c>
      <c r="M156" s="380">
        <f t="shared" si="41"/>
        <v>2000</v>
      </c>
      <c r="N156" s="380">
        <f t="shared" si="41"/>
        <v>2000</v>
      </c>
      <c r="O156" s="380">
        <f t="shared" si="41"/>
        <v>2000</v>
      </c>
    </row>
    <row r="157" spans="1:15" s="4" customFormat="1">
      <c r="A157" s="150"/>
      <c r="B157" s="212"/>
      <c r="C157" s="214"/>
      <c r="D157" s="214"/>
      <c r="E157" s="214"/>
      <c r="F157" s="383"/>
      <c r="G157" s="383"/>
      <c r="H157" s="383"/>
      <c r="I157" s="383"/>
      <c r="J157" s="376">
        <v>0</v>
      </c>
      <c r="K157" s="376">
        <v>0</v>
      </c>
      <c r="L157" s="376">
        <v>0</v>
      </c>
      <c r="M157" s="376">
        <v>2000</v>
      </c>
      <c r="N157" s="376">
        <v>2000</v>
      </c>
      <c r="O157" s="376">
        <v>2000</v>
      </c>
    </row>
    <row r="158" spans="1:15" s="84" customFormat="1" ht="55.5" customHeight="1">
      <c r="A158" s="124">
        <v>902</v>
      </c>
      <c r="B158" s="125" t="s">
        <v>315</v>
      </c>
      <c r="C158" s="127" t="s">
        <v>316</v>
      </c>
      <c r="D158" s="127" t="s">
        <v>317</v>
      </c>
      <c r="E158" s="215" t="s">
        <v>318</v>
      </c>
      <c r="F158" s="384" t="s">
        <v>112</v>
      </c>
      <c r="G158" s="384" t="s">
        <v>21</v>
      </c>
      <c r="H158" s="384" t="s">
        <v>319</v>
      </c>
      <c r="I158" s="384" t="s">
        <v>320</v>
      </c>
      <c r="J158" s="380">
        <f t="shared" ref="J158:O158" si="42">J159</f>
        <v>23078.6</v>
      </c>
      <c r="K158" s="380">
        <f t="shared" si="42"/>
        <v>23078.6</v>
      </c>
      <c r="L158" s="380">
        <f t="shared" si="42"/>
        <v>17072.400000000001</v>
      </c>
      <c r="M158" s="380">
        <f t="shared" si="42"/>
        <v>12187.8</v>
      </c>
      <c r="N158" s="380">
        <f t="shared" si="42"/>
        <v>12187.8</v>
      </c>
      <c r="O158" s="380">
        <f t="shared" si="42"/>
        <v>12187.8</v>
      </c>
    </row>
    <row r="159" spans="1:15" s="88" customFormat="1" ht="63.75" customHeight="1">
      <c r="A159" s="150"/>
      <c r="B159" s="212"/>
      <c r="C159" s="216" t="s">
        <v>321</v>
      </c>
      <c r="D159" s="98"/>
      <c r="E159" s="98" t="s">
        <v>322</v>
      </c>
      <c r="F159" s="383"/>
      <c r="G159" s="383"/>
      <c r="H159" s="383"/>
      <c r="I159" s="383"/>
      <c r="J159" s="376">
        <v>23078.6</v>
      </c>
      <c r="K159" s="376">
        <v>23078.6</v>
      </c>
      <c r="L159" s="376">
        <v>17072.400000000001</v>
      </c>
      <c r="M159" s="376">
        <v>12187.8</v>
      </c>
      <c r="N159" s="376">
        <v>12187.8</v>
      </c>
      <c r="O159" s="376">
        <v>12187.8</v>
      </c>
    </row>
    <row r="160" spans="1:15" s="220" customFormat="1" ht="66" customHeight="1">
      <c r="A160" s="217">
        <v>902</v>
      </c>
      <c r="B160" s="218" t="s">
        <v>323</v>
      </c>
      <c r="C160" s="219" t="s">
        <v>324</v>
      </c>
      <c r="D160" s="219" t="s">
        <v>325</v>
      </c>
      <c r="E160" s="219" t="s">
        <v>326</v>
      </c>
      <c r="F160" s="384" t="s">
        <v>85</v>
      </c>
      <c r="G160" s="384" t="s">
        <v>103</v>
      </c>
      <c r="H160" s="384"/>
      <c r="I160" s="384"/>
      <c r="J160" s="380">
        <f>J161+J162</f>
        <v>425.8</v>
      </c>
      <c r="K160" s="380">
        <f>K161+K162</f>
        <v>425.8</v>
      </c>
      <c r="L160" s="380">
        <f>L161+L162</f>
        <v>486.2</v>
      </c>
      <c r="M160" s="380">
        <f>M161+M162+M163</f>
        <v>0</v>
      </c>
      <c r="N160" s="380">
        <f t="shared" ref="N160:O160" si="43">N161+N162+N163</f>
        <v>0</v>
      </c>
      <c r="O160" s="380">
        <f t="shared" si="43"/>
        <v>0</v>
      </c>
    </row>
    <row r="161" spans="1:17" s="120" customFormat="1" ht="87" customHeight="1">
      <c r="A161" s="221"/>
      <c r="B161" s="222"/>
      <c r="C161" s="104" t="s">
        <v>327</v>
      </c>
      <c r="D161" s="104"/>
      <c r="E161" s="104" t="s">
        <v>328</v>
      </c>
      <c r="F161" s="383"/>
      <c r="G161" s="383"/>
      <c r="H161" s="383" t="s">
        <v>329</v>
      </c>
      <c r="I161" s="383" t="s">
        <v>330</v>
      </c>
      <c r="J161" s="47">
        <v>110</v>
      </c>
      <c r="K161" s="47">
        <v>110</v>
      </c>
      <c r="L161" s="47">
        <v>24.3</v>
      </c>
      <c r="M161" s="47">
        <v>0</v>
      </c>
      <c r="N161" s="47">
        <v>0</v>
      </c>
      <c r="O161" s="47">
        <v>0</v>
      </c>
      <c r="P161" s="120" t="s">
        <v>331</v>
      </c>
    </row>
    <row r="162" spans="1:17" s="120" customFormat="1" ht="51">
      <c r="A162" s="223"/>
      <c r="B162" s="222"/>
      <c r="C162" s="104" t="s">
        <v>332</v>
      </c>
      <c r="D162" s="192"/>
      <c r="E162" s="192" t="s">
        <v>333</v>
      </c>
      <c r="F162" s="383"/>
      <c r="G162" s="383"/>
      <c r="H162" s="383" t="s">
        <v>334</v>
      </c>
      <c r="I162" s="383" t="s">
        <v>330</v>
      </c>
      <c r="J162" s="47">
        <v>315.8</v>
      </c>
      <c r="K162" s="47">
        <v>315.8</v>
      </c>
      <c r="L162" s="47">
        <v>461.9</v>
      </c>
      <c r="M162" s="47">
        <v>0</v>
      </c>
      <c r="N162" s="47">
        <v>0</v>
      </c>
      <c r="O162" s="47">
        <v>0</v>
      </c>
    </row>
    <row r="163" spans="1:17" s="120" customFormat="1" ht="89.25">
      <c r="A163" s="224"/>
      <c r="B163" s="225"/>
      <c r="C163" s="104" t="s">
        <v>335</v>
      </c>
      <c r="D163" s="192"/>
      <c r="E163" s="192"/>
      <c r="F163" s="383"/>
      <c r="G163" s="383"/>
      <c r="H163" s="383"/>
      <c r="I163" s="383"/>
      <c r="J163" s="47">
        <v>0</v>
      </c>
      <c r="K163" s="47">
        <v>0</v>
      </c>
      <c r="L163" s="47">
        <v>0</v>
      </c>
      <c r="M163" s="47">
        <v>0</v>
      </c>
      <c r="N163" s="47">
        <v>0</v>
      </c>
      <c r="O163" s="47">
        <v>0</v>
      </c>
    </row>
    <row r="164" spans="1:17" s="120" customFormat="1" ht="62.1" customHeight="1">
      <c r="A164" s="224"/>
      <c r="B164" s="226" t="s">
        <v>336</v>
      </c>
      <c r="C164" s="227" t="s">
        <v>337</v>
      </c>
      <c r="D164" s="127"/>
      <c r="E164" s="127" t="s">
        <v>338</v>
      </c>
      <c r="F164" s="394" t="s">
        <v>86</v>
      </c>
      <c r="G164" s="394" t="s">
        <v>21</v>
      </c>
      <c r="H164" s="384" t="s">
        <v>339</v>
      </c>
      <c r="I164" s="384" t="s">
        <v>330</v>
      </c>
      <c r="J164" s="395">
        <v>200</v>
      </c>
      <c r="K164" s="395">
        <v>200</v>
      </c>
      <c r="L164" s="26">
        <v>1094.7</v>
      </c>
      <c r="M164" s="380">
        <v>0</v>
      </c>
      <c r="N164" s="380">
        <v>0</v>
      </c>
      <c r="O164" s="380">
        <v>0</v>
      </c>
    </row>
    <row r="165" spans="1:17" s="120" customFormat="1" ht="52.5" customHeight="1">
      <c r="A165" s="217">
        <v>902</v>
      </c>
      <c r="B165" s="228" t="s">
        <v>340</v>
      </c>
      <c r="C165" s="229" t="s">
        <v>341</v>
      </c>
      <c r="D165" s="153" t="s">
        <v>342</v>
      </c>
      <c r="E165" s="230" t="s">
        <v>343</v>
      </c>
      <c r="F165" s="396" t="s">
        <v>344</v>
      </c>
      <c r="G165" s="396" t="s">
        <v>23</v>
      </c>
      <c r="H165" s="396"/>
      <c r="I165" s="396"/>
      <c r="J165" s="397">
        <f>J167+J168</f>
        <v>0</v>
      </c>
      <c r="K165" s="397">
        <f t="shared" ref="K165" si="44">K167+K168</f>
        <v>0</v>
      </c>
      <c r="L165" s="397">
        <f>L166+L167+L168</f>
        <v>4060.8</v>
      </c>
      <c r="M165" s="397">
        <f t="shared" ref="M165:O165" si="45">M166+M167+M168</f>
        <v>4495</v>
      </c>
      <c r="N165" s="397">
        <f t="shared" si="45"/>
        <v>0</v>
      </c>
      <c r="O165" s="397">
        <f t="shared" si="45"/>
        <v>0</v>
      </c>
    </row>
    <row r="166" spans="1:17" s="120" customFormat="1" ht="63.75">
      <c r="A166" s="221"/>
      <c r="B166" s="231" t="s">
        <v>345</v>
      </c>
      <c r="C166" s="232" t="s">
        <v>346</v>
      </c>
      <c r="D166" s="118"/>
      <c r="E166" s="213" t="s">
        <v>347</v>
      </c>
      <c r="F166" s="46" t="s">
        <v>344</v>
      </c>
      <c r="G166" s="46" t="s">
        <v>23</v>
      </c>
      <c r="H166" s="46" t="s">
        <v>348</v>
      </c>
      <c r="I166" s="46" t="s">
        <v>349</v>
      </c>
      <c r="J166" s="398"/>
      <c r="K166" s="398"/>
      <c r="L166" s="398">
        <v>94.4</v>
      </c>
      <c r="M166" s="398">
        <v>110.4</v>
      </c>
      <c r="N166" s="398">
        <v>0</v>
      </c>
      <c r="O166" s="398">
        <v>0</v>
      </c>
    </row>
    <row r="167" spans="1:17" s="120" customFormat="1" ht="54.6" customHeight="1">
      <c r="A167" s="221"/>
      <c r="B167" s="233"/>
      <c r="C167" s="232" t="s">
        <v>350</v>
      </c>
      <c r="D167" s="118"/>
      <c r="E167" s="234" t="s">
        <v>351</v>
      </c>
      <c r="F167" s="393" t="s">
        <v>344</v>
      </c>
      <c r="G167" s="393" t="s">
        <v>23</v>
      </c>
      <c r="H167" s="393" t="s">
        <v>352</v>
      </c>
      <c r="I167" s="393" t="s">
        <v>349</v>
      </c>
      <c r="J167" s="399">
        <v>0</v>
      </c>
      <c r="K167" s="399">
        <v>0</v>
      </c>
      <c r="L167" s="399">
        <v>2412.8000000000002</v>
      </c>
      <c r="M167" s="399">
        <v>0</v>
      </c>
      <c r="N167" s="399">
        <v>0</v>
      </c>
      <c r="O167" s="399">
        <v>0</v>
      </c>
    </row>
    <row r="168" spans="1:17" s="120" customFormat="1" ht="57.6" customHeight="1">
      <c r="A168" s="223"/>
      <c r="B168" s="235"/>
      <c r="C168" s="110" t="s">
        <v>353</v>
      </c>
      <c r="D168" s="236"/>
      <c r="E168" s="234" t="s">
        <v>354</v>
      </c>
      <c r="F168" s="393" t="s">
        <v>344</v>
      </c>
      <c r="G168" s="393" t="s">
        <v>23</v>
      </c>
      <c r="H168" s="393" t="s">
        <v>352</v>
      </c>
      <c r="I168" s="393" t="s">
        <v>349</v>
      </c>
      <c r="J168" s="399">
        <v>0</v>
      </c>
      <c r="K168" s="399">
        <v>0</v>
      </c>
      <c r="L168" s="399">
        <v>1553.6</v>
      </c>
      <c r="M168" s="399">
        <v>4384.6000000000004</v>
      </c>
      <c r="N168" s="399">
        <v>0</v>
      </c>
      <c r="O168" s="399">
        <v>0</v>
      </c>
    </row>
    <row r="169" spans="1:17" s="120" customFormat="1" ht="70.5" customHeight="1">
      <c r="A169" s="237">
        <v>902</v>
      </c>
      <c r="B169" s="238" t="s">
        <v>355</v>
      </c>
      <c r="C169" s="229" t="s">
        <v>356</v>
      </c>
      <c r="D169" s="153" t="s">
        <v>342</v>
      </c>
      <c r="E169" s="230" t="s">
        <v>357</v>
      </c>
      <c r="F169" s="396" t="s">
        <v>23</v>
      </c>
      <c r="G169" s="396" t="s">
        <v>358</v>
      </c>
      <c r="H169" s="396" t="s">
        <v>359</v>
      </c>
      <c r="I169" s="396" t="s">
        <v>26</v>
      </c>
      <c r="J169" s="397">
        <v>230.2</v>
      </c>
      <c r="K169" s="397">
        <v>230.2</v>
      </c>
      <c r="L169" s="397">
        <v>0</v>
      </c>
      <c r="M169" s="397">
        <v>0</v>
      </c>
      <c r="N169" s="397">
        <v>0</v>
      </c>
      <c r="O169" s="397">
        <v>0</v>
      </c>
    </row>
    <row r="170" spans="1:17" s="120" customFormat="1" ht="58.5" customHeight="1">
      <c r="A170" s="237">
        <v>902</v>
      </c>
      <c r="B170" s="239" t="s">
        <v>360</v>
      </c>
      <c r="C170" s="240" t="s">
        <v>361</v>
      </c>
      <c r="D170" s="126" t="s">
        <v>362</v>
      </c>
      <c r="E170" s="126" t="s">
        <v>363</v>
      </c>
      <c r="F170" s="396" t="s">
        <v>23</v>
      </c>
      <c r="G170" s="396" t="s">
        <v>358</v>
      </c>
      <c r="H170" s="396" t="s">
        <v>364</v>
      </c>
      <c r="I170" s="396" t="s">
        <v>26</v>
      </c>
      <c r="J170" s="397">
        <v>0</v>
      </c>
      <c r="K170" s="397">
        <v>0</v>
      </c>
      <c r="L170" s="397">
        <v>13</v>
      </c>
      <c r="M170" s="397">
        <v>50</v>
      </c>
      <c r="N170" s="397">
        <v>50</v>
      </c>
      <c r="O170" s="397">
        <v>50</v>
      </c>
    </row>
    <row r="171" spans="1:17" s="120" customFormat="1" ht="59.25" customHeight="1">
      <c r="A171" s="237">
        <v>902</v>
      </c>
      <c r="B171" s="125" t="s">
        <v>365</v>
      </c>
      <c r="C171" s="171" t="s">
        <v>366</v>
      </c>
      <c r="D171" s="126" t="s">
        <v>367</v>
      </c>
      <c r="E171" s="126" t="s">
        <v>368</v>
      </c>
      <c r="F171" s="400"/>
      <c r="G171" s="400"/>
      <c r="H171" s="400"/>
      <c r="I171" s="400"/>
      <c r="J171" s="397">
        <f>J172+J173+J175+J183+J184</f>
        <v>14513.199999999999</v>
      </c>
      <c r="K171" s="397">
        <f t="shared" ref="K171" si="46">K172+K173+K175+K183+K184</f>
        <v>14513.199999999999</v>
      </c>
      <c r="L171" s="397">
        <f>L172+L173+L174+L175+L183+L184</f>
        <v>19794.200000000004</v>
      </c>
      <c r="M171" s="397">
        <f>M172+M173+M175+M183+M184+M193</f>
        <v>23682.699999999997</v>
      </c>
      <c r="N171" s="397">
        <f>N172+N173+N175+N183+N184+N193</f>
        <v>19312.900000000001</v>
      </c>
      <c r="O171" s="397">
        <f>O172+O173+O175+O183+O184+O193</f>
        <v>24838.299999999996</v>
      </c>
      <c r="P171" s="241"/>
      <c r="Q171" s="241" t="s">
        <v>369</v>
      </c>
    </row>
    <row r="172" spans="1:17" s="120" customFormat="1" ht="21.6" customHeight="1">
      <c r="A172" s="242">
        <v>902</v>
      </c>
      <c r="B172" s="130"/>
      <c r="C172" s="144" t="s">
        <v>370</v>
      </c>
      <c r="D172" s="135"/>
      <c r="E172" s="135" t="s">
        <v>371</v>
      </c>
      <c r="F172" s="401" t="s">
        <v>23</v>
      </c>
      <c r="G172" s="401" t="s">
        <v>86</v>
      </c>
      <c r="H172" s="401" t="s">
        <v>372</v>
      </c>
      <c r="I172" s="401" t="s">
        <v>26</v>
      </c>
      <c r="J172" s="402">
        <v>902.7</v>
      </c>
      <c r="K172" s="402">
        <v>902.7</v>
      </c>
      <c r="L172" s="402">
        <v>453.3</v>
      </c>
      <c r="M172" s="402">
        <v>520</v>
      </c>
      <c r="N172" s="402">
        <v>537.20000000000005</v>
      </c>
      <c r="O172" s="402">
        <v>558.20000000000005</v>
      </c>
    </row>
    <row r="173" spans="1:17" s="120" customFormat="1" ht="69.75" customHeight="1">
      <c r="A173" s="242">
        <v>902</v>
      </c>
      <c r="B173" s="130"/>
      <c r="C173" s="144" t="s">
        <v>373</v>
      </c>
      <c r="D173" s="135"/>
      <c r="E173" s="135" t="s">
        <v>374</v>
      </c>
      <c r="F173" s="401" t="s">
        <v>23</v>
      </c>
      <c r="G173" s="401" t="s">
        <v>86</v>
      </c>
      <c r="H173" s="401" t="s">
        <v>375</v>
      </c>
      <c r="I173" s="401" t="s">
        <v>26</v>
      </c>
      <c r="J173" s="402">
        <v>408.5</v>
      </c>
      <c r="K173" s="402">
        <v>408.5</v>
      </c>
      <c r="L173" s="402">
        <v>2856.9</v>
      </c>
      <c r="M173" s="402">
        <v>1435</v>
      </c>
      <c r="N173" s="402">
        <v>1482.3</v>
      </c>
      <c r="O173" s="402">
        <v>1540.1</v>
      </c>
    </row>
    <row r="174" spans="1:17" s="120" customFormat="1" ht="68.099999999999994" customHeight="1">
      <c r="A174" s="224"/>
      <c r="B174" s="130"/>
      <c r="C174" s="144" t="s">
        <v>376</v>
      </c>
      <c r="D174" s="135"/>
      <c r="E174" s="135"/>
      <c r="F174" s="401" t="s">
        <v>23</v>
      </c>
      <c r="G174" s="401" t="s">
        <v>86</v>
      </c>
      <c r="H174" s="401" t="s">
        <v>375</v>
      </c>
      <c r="I174" s="401" t="s">
        <v>28</v>
      </c>
      <c r="J174" s="402"/>
      <c r="K174" s="402"/>
      <c r="L174" s="402">
        <v>5.7</v>
      </c>
      <c r="M174" s="402">
        <v>0</v>
      </c>
      <c r="N174" s="402">
        <v>0</v>
      </c>
      <c r="O174" s="402">
        <v>0</v>
      </c>
    </row>
    <row r="175" spans="1:17" s="120" customFormat="1" ht="75" customHeight="1">
      <c r="A175" s="217">
        <v>902</v>
      </c>
      <c r="B175" s="130"/>
      <c r="C175" s="144" t="s">
        <v>377</v>
      </c>
      <c r="D175" s="135"/>
      <c r="E175" s="135" t="s">
        <v>378</v>
      </c>
      <c r="F175" s="401" t="s">
        <v>23</v>
      </c>
      <c r="G175" s="401" t="s">
        <v>86</v>
      </c>
      <c r="H175" s="401" t="s">
        <v>379</v>
      </c>
      <c r="I175" s="403"/>
      <c r="J175" s="402">
        <f t="shared" ref="J175:O175" si="47">J176+J177+J178+J179+J180+J181+J182</f>
        <v>13146.099999999999</v>
      </c>
      <c r="K175" s="402">
        <f t="shared" si="47"/>
        <v>13146.099999999999</v>
      </c>
      <c r="L175" s="402">
        <f t="shared" si="47"/>
        <v>16415.300000000003</v>
      </c>
      <c r="M175" s="402">
        <f t="shared" si="47"/>
        <v>21609.999999999996</v>
      </c>
      <c r="N175" s="402">
        <f t="shared" si="47"/>
        <v>17173.5</v>
      </c>
      <c r="O175" s="402">
        <f t="shared" si="47"/>
        <v>22617.399999999998</v>
      </c>
    </row>
    <row r="176" spans="1:17" s="120" customFormat="1" ht="68.45" customHeight="1">
      <c r="A176" s="221"/>
      <c r="B176" s="130"/>
      <c r="C176" s="100" t="s">
        <v>380</v>
      </c>
      <c r="D176" s="135"/>
      <c r="E176" s="104" t="s">
        <v>381</v>
      </c>
      <c r="F176" s="403"/>
      <c r="G176" s="403"/>
      <c r="H176" s="403"/>
      <c r="I176" s="46" t="s">
        <v>247</v>
      </c>
      <c r="J176" s="398">
        <v>8523.4</v>
      </c>
      <c r="K176" s="398">
        <v>8523.4</v>
      </c>
      <c r="L176" s="398">
        <v>10189.6</v>
      </c>
      <c r="M176" s="398">
        <v>11023.3</v>
      </c>
      <c r="N176" s="398">
        <v>11023.6</v>
      </c>
      <c r="O176" s="398">
        <v>10913.6</v>
      </c>
    </row>
    <row r="177" spans="1:15" s="120" customFormat="1" ht="72" customHeight="1">
      <c r="A177" s="221"/>
      <c r="B177" s="130"/>
      <c r="C177" s="199" t="s">
        <v>250</v>
      </c>
      <c r="D177" s="200"/>
      <c r="E177" s="188" t="s">
        <v>41</v>
      </c>
      <c r="F177" s="403"/>
      <c r="G177" s="403"/>
      <c r="H177" s="403"/>
      <c r="I177" s="46" t="s">
        <v>251</v>
      </c>
      <c r="J177" s="398">
        <v>2768.2</v>
      </c>
      <c r="K177" s="398">
        <v>2768.2</v>
      </c>
      <c r="L177" s="398">
        <v>2752.1</v>
      </c>
      <c r="M177" s="398">
        <v>3421.8</v>
      </c>
      <c r="N177" s="398">
        <v>3421.8</v>
      </c>
      <c r="O177" s="398">
        <v>3082.4</v>
      </c>
    </row>
    <row r="178" spans="1:15" s="120" customFormat="1" ht="60.6" customHeight="1">
      <c r="A178" s="221"/>
      <c r="B178" s="130"/>
      <c r="C178" s="199" t="s">
        <v>382</v>
      </c>
      <c r="D178" s="200"/>
      <c r="E178" s="188" t="s">
        <v>383</v>
      </c>
      <c r="F178" s="403"/>
      <c r="G178" s="403"/>
      <c r="H178" s="403"/>
      <c r="I178" s="46" t="s">
        <v>249</v>
      </c>
      <c r="J178" s="398">
        <v>1.1000000000000001</v>
      </c>
      <c r="K178" s="398">
        <v>1.1000000000000001</v>
      </c>
      <c r="L178" s="398">
        <v>30.1</v>
      </c>
      <c r="M178" s="398">
        <v>10.3</v>
      </c>
      <c r="N178" s="398">
        <v>10</v>
      </c>
      <c r="O178" s="398">
        <v>10</v>
      </c>
    </row>
    <row r="179" spans="1:15" s="120" customFormat="1" ht="69.75" customHeight="1">
      <c r="A179" s="221"/>
      <c r="B179" s="130"/>
      <c r="C179" s="243" t="s">
        <v>384</v>
      </c>
      <c r="D179" s="244"/>
      <c r="E179" s="188" t="s">
        <v>91</v>
      </c>
      <c r="F179" s="403"/>
      <c r="G179" s="403"/>
      <c r="H179" s="403"/>
      <c r="I179" s="46" t="s">
        <v>26</v>
      </c>
      <c r="J179" s="398">
        <v>1824.3</v>
      </c>
      <c r="K179" s="398">
        <v>1824.3</v>
      </c>
      <c r="L179" s="398">
        <v>3423</v>
      </c>
      <c r="M179" s="398">
        <v>7129</v>
      </c>
      <c r="N179" s="398">
        <v>2692.5</v>
      </c>
      <c r="O179" s="398">
        <v>8585.7999999999993</v>
      </c>
    </row>
    <row r="180" spans="1:15" s="120" customFormat="1" ht="51">
      <c r="A180" s="221"/>
      <c r="B180" s="130"/>
      <c r="C180" s="93" t="s">
        <v>32</v>
      </c>
      <c r="D180" s="104" t="s">
        <v>30</v>
      </c>
      <c r="E180" s="118" t="s">
        <v>34</v>
      </c>
      <c r="F180" s="403"/>
      <c r="G180" s="403"/>
      <c r="H180" s="403"/>
      <c r="I180" s="46" t="s">
        <v>27</v>
      </c>
      <c r="J180" s="398">
        <v>0.7</v>
      </c>
      <c r="K180" s="398">
        <v>0.7</v>
      </c>
      <c r="L180" s="398">
        <v>13.5</v>
      </c>
      <c r="M180" s="398">
        <v>15</v>
      </c>
      <c r="N180" s="398">
        <v>15</v>
      </c>
      <c r="O180" s="398">
        <v>15</v>
      </c>
    </row>
    <row r="181" spans="1:15" s="120" customFormat="1" ht="51">
      <c r="A181" s="221"/>
      <c r="B181" s="130"/>
      <c r="C181" s="93" t="s">
        <v>32</v>
      </c>
      <c r="D181" s="104" t="s">
        <v>31</v>
      </c>
      <c r="E181" s="118" t="s">
        <v>34</v>
      </c>
      <c r="F181" s="403"/>
      <c r="G181" s="403"/>
      <c r="H181" s="403"/>
      <c r="I181" s="46" t="s">
        <v>28</v>
      </c>
      <c r="J181" s="398">
        <v>3</v>
      </c>
      <c r="K181" s="398">
        <v>3</v>
      </c>
      <c r="L181" s="398">
        <v>6.6</v>
      </c>
      <c r="M181" s="398">
        <v>9</v>
      </c>
      <c r="N181" s="398">
        <v>9</v>
      </c>
      <c r="O181" s="398">
        <v>9</v>
      </c>
    </row>
    <row r="182" spans="1:15" s="120" customFormat="1" ht="75" customHeight="1">
      <c r="A182" s="223"/>
      <c r="B182" s="130"/>
      <c r="C182" s="93" t="s">
        <v>385</v>
      </c>
      <c r="D182" s="104" t="s">
        <v>35</v>
      </c>
      <c r="E182" s="108" t="s">
        <v>36</v>
      </c>
      <c r="F182" s="403"/>
      <c r="G182" s="403"/>
      <c r="H182" s="403"/>
      <c r="I182" s="46" t="s">
        <v>29</v>
      </c>
      <c r="J182" s="398">
        <v>25.4</v>
      </c>
      <c r="K182" s="398">
        <v>25.4</v>
      </c>
      <c r="L182" s="398">
        <v>0.4</v>
      </c>
      <c r="M182" s="398">
        <v>1.6</v>
      </c>
      <c r="N182" s="398">
        <v>1.6</v>
      </c>
      <c r="O182" s="398">
        <v>1.6</v>
      </c>
    </row>
    <row r="183" spans="1:15" s="120" customFormat="1" ht="75" customHeight="1">
      <c r="A183" s="242">
        <v>902</v>
      </c>
      <c r="B183" s="130"/>
      <c r="C183" s="245" t="s">
        <v>386</v>
      </c>
      <c r="D183" s="246"/>
      <c r="E183" s="206" t="s">
        <v>387</v>
      </c>
      <c r="F183" s="401" t="s">
        <v>23</v>
      </c>
      <c r="G183" s="401" t="s">
        <v>86</v>
      </c>
      <c r="H183" s="401" t="s">
        <v>388</v>
      </c>
      <c r="I183" s="401" t="s">
        <v>26</v>
      </c>
      <c r="J183" s="402">
        <v>17.100000000000001</v>
      </c>
      <c r="K183" s="402">
        <v>17.100000000000001</v>
      </c>
      <c r="L183" s="402">
        <v>0</v>
      </c>
      <c r="M183" s="402">
        <v>0</v>
      </c>
      <c r="N183" s="402">
        <v>0</v>
      </c>
      <c r="O183" s="402">
        <v>0</v>
      </c>
    </row>
    <row r="184" spans="1:15" s="120" customFormat="1" ht="75" customHeight="1">
      <c r="A184" s="242">
        <v>902</v>
      </c>
      <c r="B184" s="175"/>
      <c r="C184" s="245" t="s">
        <v>389</v>
      </c>
      <c r="D184" s="246"/>
      <c r="E184" s="206" t="s">
        <v>91</v>
      </c>
      <c r="F184" s="401" t="s">
        <v>23</v>
      </c>
      <c r="G184" s="401" t="s">
        <v>86</v>
      </c>
      <c r="H184" s="401" t="s">
        <v>390</v>
      </c>
      <c r="I184" s="401" t="s">
        <v>26</v>
      </c>
      <c r="J184" s="402">
        <v>38.799999999999997</v>
      </c>
      <c r="K184" s="402">
        <v>38.799999999999997</v>
      </c>
      <c r="L184" s="402">
        <v>63</v>
      </c>
      <c r="M184" s="402">
        <v>67.7</v>
      </c>
      <c r="N184" s="402">
        <v>69.900000000000006</v>
      </c>
      <c r="O184" s="402">
        <v>72.599999999999994</v>
      </c>
    </row>
    <row r="185" spans="1:15" s="120" customFormat="1" ht="64.5" customHeight="1">
      <c r="A185" s="217">
        <v>902</v>
      </c>
      <c r="B185" s="125" t="s">
        <v>391</v>
      </c>
      <c r="C185" s="247" t="s">
        <v>392</v>
      </c>
      <c r="D185" s="248" t="s">
        <v>393</v>
      </c>
      <c r="E185" s="187" t="s">
        <v>394</v>
      </c>
      <c r="F185" s="396" t="s">
        <v>23</v>
      </c>
      <c r="G185" s="396" t="s">
        <v>86</v>
      </c>
      <c r="H185" s="396" t="s">
        <v>395</v>
      </c>
      <c r="I185" s="396"/>
      <c r="J185" s="397">
        <f>J186+J187+J188+J189+J190+J191+J192+J193</f>
        <v>6306.9</v>
      </c>
      <c r="K185" s="397">
        <f t="shared" ref="K185:L185" si="48">K186+K187+K188+K189+K190+K191+K192+K193</f>
        <v>6306.9</v>
      </c>
      <c r="L185" s="397">
        <f t="shared" si="48"/>
        <v>6779.7000000000007</v>
      </c>
      <c r="M185" s="397">
        <f>M186+M187+M188+M189+M190+M191+M192</f>
        <v>7259.9</v>
      </c>
      <c r="N185" s="397">
        <f t="shared" ref="N185:O185" si="49">N186+N187+N188+N189+N190+N191+N192</f>
        <v>7339.1999999999989</v>
      </c>
      <c r="O185" s="397">
        <f t="shared" si="49"/>
        <v>7371.9</v>
      </c>
    </row>
    <row r="186" spans="1:15" s="120" customFormat="1" ht="63.75">
      <c r="A186" s="221"/>
      <c r="B186" s="130"/>
      <c r="C186" s="100" t="s">
        <v>380</v>
      </c>
      <c r="D186" s="249"/>
      <c r="E186" s="104" t="s">
        <v>381</v>
      </c>
      <c r="F186" s="403"/>
      <c r="G186" s="403"/>
      <c r="H186" s="403"/>
      <c r="I186" s="46" t="s">
        <v>247</v>
      </c>
      <c r="J186" s="398">
        <v>4026</v>
      </c>
      <c r="K186" s="398">
        <v>4026</v>
      </c>
      <c r="L186" s="398">
        <v>4315.1000000000004</v>
      </c>
      <c r="M186" s="398">
        <v>4476</v>
      </c>
      <c r="N186" s="398">
        <v>4445</v>
      </c>
      <c r="O186" s="398">
        <v>4408</v>
      </c>
    </row>
    <row r="187" spans="1:15" s="120" customFormat="1" ht="25.5">
      <c r="A187" s="221"/>
      <c r="B187" s="130"/>
      <c r="C187" s="199" t="s">
        <v>396</v>
      </c>
      <c r="D187" s="244"/>
      <c r="E187" s="250"/>
      <c r="F187" s="403"/>
      <c r="G187" s="403"/>
      <c r="H187" s="403"/>
      <c r="I187" s="46" t="s">
        <v>249</v>
      </c>
      <c r="J187" s="398">
        <v>0</v>
      </c>
      <c r="K187" s="398">
        <v>0</v>
      </c>
      <c r="L187" s="398">
        <v>0</v>
      </c>
      <c r="M187" s="398">
        <v>0</v>
      </c>
      <c r="N187" s="398">
        <v>0</v>
      </c>
      <c r="O187" s="398">
        <v>0</v>
      </c>
    </row>
    <row r="188" spans="1:15" s="120" customFormat="1" ht="58.5" customHeight="1">
      <c r="A188" s="221"/>
      <c r="B188" s="130"/>
      <c r="C188" s="199" t="s">
        <v>250</v>
      </c>
      <c r="D188" s="200"/>
      <c r="E188" s="188" t="s">
        <v>41</v>
      </c>
      <c r="F188" s="403"/>
      <c r="G188" s="403"/>
      <c r="H188" s="403"/>
      <c r="I188" s="46" t="s">
        <v>251</v>
      </c>
      <c r="J188" s="398">
        <v>1552.7</v>
      </c>
      <c r="K188" s="398">
        <v>1552.7</v>
      </c>
      <c r="L188" s="398">
        <v>1438.7</v>
      </c>
      <c r="M188" s="398">
        <v>1676.9</v>
      </c>
      <c r="N188" s="398">
        <v>1497.9</v>
      </c>
      <c r="O188" s="398">
        <v>1497.9</v>
      </c>
    </row>
    <row r="189" spans="1:15" s="120" customFormat="1" ht="75" customHeight="1">
      <c r="A189" s="221"/>
      <c r="B189" s="130"/>
      <c r="C189" s="199" t="s">
        <v>397</v>
      </c>
      <c r="D189" s="251"/>
      <c r="E189" s="188" t="s">
        <v>91</v>
      </c>
      <c r="F189" s="403"/>
      <c r="G189" s="403"/>
      <c r="H189" s="403"/>
      <c r="I189" s="46" t="s">
        <v>26</v>
      </c>
      <c r="J189" s="398">
        <v>709.4</v>
      </c>
      <c r="K189" s="398">
        <v>709.4</v>
      </c>
      <c r="L189" s="398">
        <v>1001.6</v>
      </c>
      <c r="M189" s="398">
        <v>1076.0999999999999</v>
      </c>
      <c r="N189" s="398">
        <v>1365.4</v>
      </c>
      <c r="O189" s="398">
        <v>1435.1</v>
      </c>
    </row>
    <row r="190" spans="1:15" s="120" customFormat="1" ht="51">
      <c r="A190" s="221"/>
      <c r="B190" s="130"/>
      <c r="C190" s="252" t="s">
        <v>32</v>
      </c>
      <c r="D190" s="104" t="s">
        <v>30</v>
      </c>
      <c r="E190" s="118" t="s">
        <v>34</v>
      </c>
      <c r="F190" s="403"/>
      <c r="G190" s="403"/>
      <c r="H190" s="403"/>
      <c r="I190" s="46" t="s">
        <v>27</v>
      </c>
      <c r="J190" s="398">
        <v>2.1</v>
      </c>
      <c r="K190" s="398">
        <v>2.1</v>
      </c>
      <c r="L190" s="398">
        <v>6.1</v>
      </c>
      <c r="M190" s="398">
        <v>20.399999999999999</v>
      </c>
      <c r="N190" s="398">
        <v>20.399999999999999</v>
      </c>
      <c r="O190" s="398">
        <v>20.399999999999999</v>
      </c>
    </row>
    <row r="191" spans="1:15" s="120" customFormat="1" ht="51">
      <c r="A191" s="221"/>
      <c r="B191" s="130"/>
      <c r="C191" s="93" t="s">
        <v>32</v>
      </c>
      <c r="D191" s="104" t="s">
        <v>31</v>
      </c>
      <c r="E191" s="118" t="s">
        <v>34</v>
      </c>
      <c r="F191" s="403"/>
      <c r="G191" s="403"/>
      <c r="H191" s="403"/>
      <c r="I191" s="46" t="s">
        <v>28</v>
      </c>
      <c r="J191" s="47">
        <v>2.2000000000000002</v>
      </c>
      <c r="K191" s="47">
        <v>2.2000000000000002</v>
      </c>
      <c r="L191" s="47">
        <v>8.9</v>
      </c>
      <c r="M191" s="47">
        <v>7.8</v>
      </c>
      <c r="N191" s="47">
        <v>7.8</v>
      </c>
      <c r="O191" s="47">
        <v>7.8</v>
      </c>
    </row>
    <row r="192" spans="1:15" s="120" customFormat="1" ht="66.95" customHeight="1">
      <c r="A192" s="223"/>
      <c r="B192" s="130"/>
      <c r="C192" s="93" t="s">
        <v>398</v>
      </c>
      <c r="D192" s="104" t="s">
        <v>35</v>
      </c>
      <c r="E192" s="108" t="s">
        <v>36</v>
      </c>
      <c r="F192" s="404"/>
      <c r="G192" s="404"/>
      <c r="H192" s="404"/>
      <c r="I192" s="46" t="s">
        <v>29</v>
      </c>
      <c r="J192" s="47">
        <v>14.5</v>
      </c>
      <c r="K192" s="47">
        <v>14.5</v>
      </c>
      <c r="L192" s="47">
        <v>9.3000000000000007</v>
      </c>
      <c r="M192" s="47">
        <v>2.7</v>
      </c>
      <c r="N192" s="47">
        <v>2.7</v>
      </c>
      <c r="O192" s="47">
        <v>2.7</v>
      </c>
    </row>
    <row r="193" spans="1:15" s="120" customFormat="1" ht="50.45" customHeight="1">
      <c r="A193" s="242"/>
      <c r="B193" s="175"/>
      <c r="C193" s="247" t="s">
        <v>392</v>
      </c>
      <c r="D193" s="248" t="s">
        <v>393</v>
      </c>
      <c r="E193" s="187" t="s">
        <v>394</v>
      </c>
      <c r="F193" s="396" t="s">
        <v>23</v>
      </c>
      <c r="G193" s="396" t="s">
        <v>86</v>
      </c>
      <c r="H193" s="396" t="s">
        <v>399</v>
      </c>
      <c r="I193" s="396" t="s">
        <v>26</v>
      </c>
      <c r="J193" s="26">
        <v>0</v>
      </c>
      <c r="K193" s="26">
        <v>0</v>
      </c>
      <c r="L193" s="26">
        <v>0</v>
      </c>
      <c r="M193" s="26">
        <v>50</v>
      </c>
      <c r="N193" s="26">
        <v>50</v>
      </c>
      <c r="O193" s="26">
        <v>50</v>
      </c>
    </row>
    <row r="194" spans="1:15" s="120" customFormat="1" ht="66.75" customHeight="1">
      <c r="A194" s="237" t="s">
        <v>400</v>
      </c>
      <c r="B194" s="147" t="s">
        <v>401</v>
      </c>
      <c r="C194" s="247" t="s">
        <v>402</v>
      </c>
      <c r="D194" s="253" t="s">
        <v>403</v>
      </c>
      <c r="E194" s="187" t="s">
        <v>404</v>
      </c>
      <c r="F194" s="396" t="s">
        <v>103</v>
      </c>
      <c r="G194" s="396" t="s">
        <v>103</v>
      </c>
      <c r="H194" s="396" t="s">
        <v>405</v>
      </c>
      <c r="I194" s="390" t="s">
        <v>406</v>
      </c>
      <c r="J194" s="26">
        <v>0</v>
      </c>
      <c r="K194" s="26">
        <v>0</v>
      </c>
      <c r="L194" s="26">
        <v>11000</v>
      </c>
      <c r="M194" s="26">
        <v>0</v>
      </c>
      <c r="N194" s="26">
        <v>0</v>
      </c>
      <c r="O194" s="26">
        <v>0</v>
      </c>
    </row>
    <row r="195" spans="1:15" s="4" customFormat="1" ht="57.6" customHeight="1">
      <c r="A195" s="254"/>
      <c r="B195" s="405" t="s">
        <v>407</v>
      </c>
      <c r="C195" s="406"/>
      <c r="D195" s="406"/>
      <c r="E195" s="406"/>
      <c r="F195" s="406"/>
      <c r="G195" s="406"/>
      <c r="H195" s="406"/>
      <c r="I195" s="406"/>
      <c r="J195" s="406"/>
      <c r="K195" s="406"/>
      <c r="L195" s="406"/>
      <c r="M195" s="406"/>
      <c r="N195" s="406"/>
      <c r="O195" s="406"/>
    </row>
    <row r="196" spans="1:15" s="4" customFormat="1" ht="26.45" customHeight="1">
      <c r="A196" s="255"/>
      <c r="B196" s="407" t="s">
        <v>408</v>
      </c>
      <c r="C196" s="408"/>
      <c r="D196" s="408"/>
      <c r="E196" s="408"/>
      <c r="F196" s="408"/>
      <c r="G196" s="408"/>
      <c r="H196" s="408"/>
      <c r="I196" s="408"/>
      <c r="J196" s="408"/>
      <c r="K196" s="408"/>
      <c r="L196" s="408"/>
      <c r="M196" s="408"/>
      <c r="N196" s="408"/>
      <c r="O196" s="408"/>
    </row>
    <row r="197" spans="1:15" s="258" customFormat="1" ht="65.25" customHeight="1">
      <c r="A197" s="124">
        <v>902</v>
      </c>
      <c r="B197" s="256" t="s">
        <v>409</v>
      </c>
      <c r="C197" s="171" t="s">
        <v>410</v>
      </c>
      <c r="D197" s="257" t="s">
        <v>411</v>
      </c>
      <c r="E197" s="219" t="s">
        <v>412</v>
      </c>
      <c r="F197" s="409"/>
      <c r="G197" s="409"/>
      <c r="H197" s="409"/>
      <c r="I197" s="409"/>
      <c r="J197" s="410">
        <f t="shared" ref="J197:O197" si="50">J198</f>
        <v>3869.8</v>
      </c>
      <c r="K197" s="410">
        <f t="shared" si="50"/>
        <v>3869.8</v>
      </c>
      <c r="L197" s="410">
        <f t="shared" si="50"/>
        <v>4075.5</v>
      </c>
      <c r="M197" s="410">
        <f t="shared" si="50"/>
        <v>4955</v>
      </c>
      <c r="N197" s="410">
        <f t="shared" si="50"/>
        <v>4955</v>
      </c>
      <c r="O197" s="410">
        <f t="shared" si="50"/>
        <v>4955</v>
      </c>
    </row>
    <row r="198" spans="1:15" s="88" customFormat="1" ht="53.25" customHeight="1">
      <c r="A198" s="129"/>
      <c r="B198" s="259"/>
      <c r="C198" s="260" t="s">
        <v>413</v>
      </c>
      <c r="D198" s="177" t="s">
        <v>88</v>
      </c>
      <c r="E198" s="177" t="s">
        <v>414</v>
      </c>
      <c r="F198" s="411" t="s">
        <v>344</v>
      </c>
      <c r="G198" s="411" t="s">
        <v>415</v>
      </c>
      <c r="H198" s="411"/>
      <c r="I198" s="411"/>
      <c r="J198" s="377">
        <f>J199+J200</f>
        <v>3869.8</v>
      </c>
      <c r="K198" s="377">
        <f t="shared" ref="K198:O198" si="51">K199+K200</f>
        <v>3869.8</v>
      </c>
      <c r="L198" s="377">
        <f t="shared" si="51"/>
        <v>4075.5</v>
      </c>
      <c r="M198" s="377">
        <f t="shared" si="51"/>
        <v>4955</v>
      </c>
      <c r="N198" s="377">
        <f t="shared" si="51"/>
        <v>4955</v>
      </c>
      <c r="O198" s="377">
        <f t="shared" si="51"/>
        <v>4955</v>
      </c>
    </row>
    <row r="199" spans="1:15" s="88" customFormat="1" ht="114.75">
      <c r="A199" s="129"/>
      <c r="B199" s="259"/>
      <c r="C199" s="261" t="s">
        <v>416</v>
      </c>
      <c r="D199" s="174"/>
      <c r="E199" s="261" t="s">
        <v>417</v>
      </c>
      <c r="F199" s="49" t="s">
        <v>344</v>
      </c>
      <c r="G199" s="49" t="s">
        <v>21</v>
      </c>
      <c r="H199" s="49" t="s">
        <v>418</v>
      </c>
      <c r="I199" s="49" t="s">
        <v>419</v>
      </c>
      <c r="J199" s="376">
        <v>3250.8</v>
      </c>
      <c r="K199" s="376">
        <v>3250.8</v>
      </c>
      <c r="L199" s="376">
        <v>3748.5</v>
      </c>
      <c r="M199" s="376">
        <v>4368</v>
      </c>
      <c r="N199" s="376">
        <v>4368</v>
      </c>
      <c r="O199" s="376">
        <v>4368</v>
      </c>
    </row>
    <row r="200" spans="1:15" s="88" customFormat="1" ht="55.5" customHeight="1">
      <c r="A200" s="150"/>
      <c r="B200" s="259"/>
      <c r="C200" s="262" t="s">
        <v>420</v>
      </c>
      <c r="D200" s="262"/>
      <c r="E200" s="262" t="s">
        <v>421</v>
      </c>
      <c r="F200" s="412" t="s">
        <v>344</v>
      </c>
      <c r="G200" s="49" t="s">
        <v>23</v>
      </c>
      <c r="H200" s="49" t="s">
        <v>422</v>
      </c>
      <c r="I200" s="49" t="s">
        <v>423</v>
      </c>
      <c r="J200" s="376">
        <v>619</v>
      </c>
      <c r="K200" s="376">
        <v>619</v>
      </c>
      <c r="L200" s="376">
        <v>327</v>
      </c>
      <c r="M200" s="376">
        <v>587</v>
      </c>
      <c r="N200" s="376">
        <v>587</v>
      </c>
      <c r="O200" s="376">
        <v>587</v>
      </c>
    </row>
    <row r="201" spans="1:15" s="4" customFormat="1" ht="66" customHeight="1">
      <c r="A201" s="254"/>
      <c r="B201" s="438" t="s">
        <v>424</v>
      </c>
      <c r="C201" s="438"/>
      <c r="D201" s="438"/>
      <c r="E201" s="438"/>
      <c r="F201" s="438"/>
      <c r="G201" s="438"/>
      <c r="H201" s="438"/>
      <c r="I201" s="438"/>
      <c r="J201" s="438"/>
      <c r="K201" s="438"/>
      <c r="L201" s="438"/>
      <c r="M201" s="438"/>
      <c r="N201" s="438"/>
      <c r="O201" s="438"/>
    </row>
    <row r="202" spans="1:15" s="81" customFormat="1" ht="15.75">
      <c r="A202" s="413" t="s">
        <v>425</v>
      </c>
      <c r="B202" s="414"/>
      <c r="C202" s="414"/>
      <c r="D202" s="414"/>
      <c r="E202" s="414"/>
      <c r="F202" s="414"/>
      <c r="G202" s="414"/>
      <c r="H202" s="414"/>
      <c r="I202" s="415"/>
      <c r="J202" s="437">
        <f>J203+J204</f>
        <v>15482.900000000001</v>
      </c>
      <c r="K202" s="437">
        <f t="shared" ref="K202:O202" si="52">K203+K204</f>
        <v>15446.3</v>
      </c>
      <c r="L202" s="437">
        <f t="shared" si="52"/>
        <v>22117.9</v>
      </c>
      <c r="M202" s="437">
        <f>M203+M204</f>
        <v>38850.1</v>
      </c>
      <c r="N202" s="437">
        <f t="shared" si="52"/>
        <v>31084.3</v>
      </c>
      <c r="O202" s="437">
        <f t="shared" si="52"/>
        <v>31074</v>
      </c>
    </row>
    <row r="203" spans="1:15" s="265" customFormat="1" ht="66" customHeight="1">
      <c r="A203" s="263">
        <v>902</v>
      </c>
      <c r="B203" s="263" t="s">
        <v>426</v>
      </c>
      <c r="C203" s="126" t="s">
        <v>427</v>
      </c>
      <c r="D203" s="264"/>
      <c r="E203" s="153" t="s">
        <v>428</v>
      </c>
      <c r="F203" s="394" t="s">
        <v>21</v>
      </c>
      <c r="G203" s="394" t="s">
        <v>103</v>
      </c>
      <c r="H203" s="394" t="s">
        <v>429</v>
      </c>
      <c r="I203" s="394" t="s">
        <v>26</v>
      </c>
      <c r="J203" s="380">
        <v>10.199999999999999</v>
      </c>
      <c r="K203" s="380">
        <v>2.2999999999999998</v>
      </c>
      <c r="L203" s="380">
        <v>137</v>
      </c>
      <c r="M203" s="380">
        <v>17.399999999999999</v>
      </c>
      <c r="N203" s="380">
        <v>18.100000000000001</v>
      </c>
      <c r="O203" s="380">
        <v>7.8</v>
      </c>
    </row>
    <row r="204" spans="1:15" s="265" customFormat="1" ht="45.75" customHeight="1">
      <c r="A204" s="146">
        <v>902</v>
      </c>
      <c r="B204" s="125" t="s">
        <v>430</v>
      </c>
      <c r="C204" s="229" t="s">
        <v>431</v>
      </c>
      <c r="D204" s="153" t="s">
        <v>432</v>
      </c>
      <c r="E204" s="153" t="s">
        <v>433</v>
      </c>
      <c r="F204" s="394" t="s">
        <v>344</v>
      </c>
      <c r="G204" s="394" t="s">
        <v>68</v>
      </c>
      <c r="H204" s="394" t="s">
        <v>434</v>
      </c>
      <c r="I204" s="394" t="s">
        <v>435</v>
      </c>
      <c r="J204" s="380">
        <f t="shared" ref="J204:K204" si="53">J205</f>
        <v>15472.7</v>
      </c>
      <c r="K204" s="380">
        <f t="shared" si="53"/>
        <v>15444</v>
      </c>
      <c r="L204" s="380">
        <f>L205+L206</f>
        <v>21980.9</v>
      </c>
      <c r="M204" s="380">
        <f t="shared" ref="M204:O204" si="54">M205+M206</f>
        <v>38832.699999999997</v>
      </c>
      <c r="N204" s="380">
        <f t="shared" si="54"/>
        <v>31066.2</v>
      </c>
      <c r="O204" s="380">
        <f t="shared" si="54"/>
        <v>31066.2</v>
      </c>
    </row>
    <row r="205" spans="1:15" s="265" customFormat="1" ht="49.5" customHeight="1">
      <c r="A205" s="146"/>
      <c r="B205" s="130"/>
      <c r="C205" s="201" t="s">
        <v>436</v>
      </c>
      <c r="D205" s="105"/>
      <c r="E205" s="104" t="s">
        <v>437</v>
      </c>
      <c r="F205" s="49"/>
      <c r="G205" s="49"/>
      <c r="H205" s="49"/>
      <c r="I205" s="49"/>
      <c r="J205" s="376">
        <v>15472.7</v>
      </c>
      <c r="K205" s="376">
        <v>15444</v>
      </c>
      <c r="L205" s="376">
        <v>21980.9</v>
      </c>
      <c r="M205" s="376">
        <v>38832.699999999997</v>
      </c>
      <c r="N205" s="376">
        <v>31066.2</v>
      </c>
      <c r="O205" s="376">
        <v>31066.2</v>
      </c>
    </row>
    <row r="206" spans="1:15" s="265" customFormat="1" ht="25.5">
      <c r="A206" s="266"/>
      <c r="B206" s="175"/>
      <c r="C206" s="201" t="s">
        <v>438</v>
      </c>
      <c r="D206" s="105"/>
      <c r="E206" s="104" t="s">
        <v>437</v>
      </c>
      <c r="F206" s="49"/>
      <c r="G206" s="49"/>
      <c r="H206" s="49"/>
      <c r="I206" s="49"/>
      <c r="J206" s="376">
        <v>0</v>
      </c>
      <c r="K206" s="376">
        <v>0</v>
      </c>
      <c r="L206" s="376">
        <v>0</v>
      </c>
      <c r="M206" s="376">
        <v>0</v>
      </c>
      <c r="N206" s="376">
        <v>0</v>
      </c>
      <c r="O206" s="376">
        <v>0</v>
      </c>
    </row>
    <row r="207" spans="1:15" s="267" customFormat="1" ht="18" customHeight="1">
      <c r="A207" s="413" t="s">
        <v>439</v>
      </c>
      <c r="B207" s="414"/>
      <c r="C207" s="414"/>
      <c r="D207" s="414"/>
      <c r="E207" s="414"/>
      <c r="F207" s="414"/>
      <c r="G207" s="414"/>
      <c r="H207" s="414"/>
      <c r="I207" s="415"/>
      <c r="J207" s="416">
        <f>J208+J214+J215+J218+J223+J228+J233+J239+J244+J247+J249+J254+J256+J261+J269+J272+J273+J274+J276+J280+J281+J282+J283+J284+J285</f>
        <v>152849.70000000001</v>
      </c>
      <c r="K207" s="416">
        <f>K208+K214+K215+K218+K223+K228+K233+K239+K244+K247+K249+K254+K256+K261+K269+K272+K273+K274+K276+K280+K281+K282+K283+K284+K285</f>
        <v>152667.6</v>
      </c>
      <c r="L207" s="416">
        <f>L208+L214+L215+L218+L223+L228+L233+L236+L239+L244+L247+L249+L254+L256+L261+L269+L272+L273+L274+L276+L281+L282+L283+L284+L285+L279+L280</f>
        <v>191812.3</v>
      </c>
      <c r="M207" s="416">
        <f t="shared" ref="M207:O207" si="55">M208+M214+M215+M218+M223+M228+M233+M236+M239+M244+M247+M249+M254+M256+M261+M269+M272+M273+M274+M276+M281+M282+M283+M284+M285+M279+M280</f>
        <v>41476</v>
      </c>
      <c r="N207" s="416">
        <f t="shared" si="55"/>
        <v>30971</v>
      </c>
      <c r="O207" s="416">
        <f t="shared" si="55"/>
        <v>30971</v>
      </c>
    </row>
    <row r="208" spans="1:15" s="270" customFormat="1" ht="52.5" customHeight="1">
      <c r="A208" s="124">
        <v>902</v>
      </c>
      <c r="B208" s="125" t="s">
        <v>440</v>
      </c>
      <c r="C208" s="268" t="s">
        <v>441</v>
      </c>
      <c r="D208" s="269" t="s">
        <v>442</v>
      </c>
      <c r="E208" s="269" t="s">
        <v>443</v>
      </c>
      <c r="F208" s="417"/>
      <c r="G208" s="417"/>
      <c r="H208" s="417"/>
      <c r="I208" s="417"/>
      <c r="J208" s="418">
        <f t="shared" ref="J208:O208" si="56">J209</f>
        <v>1010.6000000000001</v>
      </c>
      <c r="K208" s="418">
        <f t="shared" si="56"/>
        <v>1010.6000000000001</v>
      </c>
      <c r="L208" s="418">
        <f t="shared" si="56"/>
        <v>1177.3999999999999</v>
      </c>
      <c r="M208" s="418">
        <f t="shared" si="56"/>
        <v>1234.6000000000001</v>
      </c>
      <c r="N208" s="418">
        <f t="shared" si="56"/>
        <v>1234.6000000000001</v>
      </c>
      <c r="O208" s="418">
        <f t="shared" si="56"/>
        <v>1234.6000000000001</v>
      </c>
    </row>
    <row r="209" spans="1:16" s="88" customFormat="1" ht="51">
      <c r="A209" s="129"/>
      <c r="B209" s="259"/>
      <c r="C209" s="271" t="s">
        <v>444</v>
      </c>
      <c r="D209" s="272" t="s">
        <v>445</v>
      </c>
      <c r="E209" s="273" t="s">
        <v>446</v>
      </c>
      <c r="F209" s="411" t="s">
        <v>21</v>
      </c>
      <c r="G209" s="411" t="s">
        <v>68</v>
      </c>
      <c r="H209" s="411" t="s">
        <v>447</v>
      </c>
      <c r="I209" s="411"/>
      <c r="J209" s="419">
        <f>J210+J211+J212+J213</f>
        <v>1010.6000000000001</v>
      </c>
      <c r="K209" s="419">
        <f t="shared" ref="K209:O209" si="57">K210+K211+K212+K213</f>
        <v>1010.6000000000001</v>
      </c>
      <c r="L209" s="419">
        <f t="shared" si="57"/>
        <v>1177.3999999999999</v>
      </c>
      <c r="M209" s="419">
        <f t="shared" si="57"/>
        <v>1234.6000000000001</v>
      </c>
      <c r="N209" s="419">
        <f t="shared" si="57"/>
        <v>1234.6000000000001</v>
      </c>
      <c r="O209" s="419">
        <f t="shared" si="57"/>
        <v>1234.6000000000001</v>
      </c>
    </row>
    <row r="210" spans="1:16" s="4" customFormat="1" ht="62.25" customHeight="1">
      <c r="A210" s="129"/>
      <c r="B210" s="259"/>
      <c r="C210" s="93" t="s">
        <v>87</v>
      </c>
      <c r="D210" s="103" t="s">
        <v>88</v>
      </c>
      <c r="E210" s="95" t="s">
        <v>89</v>
      </c>
      <c r="F210" s="411"/>
      <c r="G210" s="411"/>
      <c r="H210" s="49"/>
      <c r="I210" s="49" t="s">
        <v>22</v>
      </c>
      <c r="J210" s="420">
        <v>664.2</v>
      </c>
      <c r="K210" s="420">
        <v>664.2</v>
      </c>
      <c r="L210" s="420">
        <v>781.9</v>
      </c>
      <c r="M210" s="420">
        <v>815.5</v>
      </c>
      <c r="N210" s="420">
        <v>815.5</v>
      </c>
      <c r="O210" s="420">
        <v>815.5</v>
      </c>
    </row>
    <row r="211" spans="1:16" s="4" customFormat="1" ht="51">
      <c r="A211" s="129"/>
      <c r="B211" s="259"/>
      <c r="C211" s="274" t="s">
        <v>448</v>
      </c>
      <c r="D211" s="275"/>
      <c r="E211" s="275"/>
      <c r="F211" s="411"/>
      <c r="G211" s="411"/>
      <c r="H211" s="49"/>
      <c r="I211" s="49" t="s">
        <v>25</v>
      </c>
      <c r="J211" s="420">
        <v>0</v>
      </c>
      <c r="K211" s="420">
        <v>0</v>
      </c>
      <c r="L211" s="420">
        <v>11.1</v>
      </c>
      <c r="M211" s="420">
        <v>11.5</v>
      </c>
      <c r="N211" s="420">
        <v>11.5</v>
      </c>
      <c r="O211" s="420">
        <v>11.5</v>
      </c>
    </row>
    <row r="212" spans="1:16" s="4" customFormat="1" ht="64.5" customHeight="1">
      <c r="A212" s="129"/>
      <c r="B212" s="259"/>
      <c r="C212" s="199" t="s">
        <v>250</v>
      </c>
      <c r="D212" s="188"/>
      <c r="E212" s="188" t="s">
        <v>41</v>
      </c>
      <c r="F212" s="411"/>
      <c r="G212" s="411"/>
      <c r="H212" s="49"/>
      <c r="I212" s="49" t="s">
        <v>24</v>
      </c>
      <c r="J212" s="420">
        <v>204.1</v>
      </c>
      <c r="K212" s="420">
        <v>204.1</v>
      </c>
      <c r="L212" s="420">
        <v>231.1</v>
      </c>
      <c r="M212" s="420">
        <v>249.7</v>
      </c>
      <c r="N212" s="420">
        <v>249.7</v>
      </c>
      <c r="O212" s="420">
        <v>249.7</v>
      </c>
    </row>
    <row r="213" spans="1:16" s="4" customFormat="1" ht="63.95" customHeight="1">
      <c r="A213" s="129"/>
      <c r="B213" s="259"/>
      <c r="C213" s="274" t="s">
        <v>449</v>
      </c>
      <c r="D213" s="275"/>
      <c r="E213" s="275" t="s">
        <v>262</v>
      </c>
      <c r="F213" s="49"/>
      <c r="G213" s="49"/>
      <c r="H213" s="49"/>
      <c r="I213" s="49" t="s">
        <v>26</v>
      </c>
      <c r="J213" s="420">
        <v>142.30000000000001</v>
      </c>
      <c r="K213" s="420">
        <v>142.30000000000001</v>
      </c>
      <c r="L213" s="420">
        <v>153.30000000000001</v>
      </c>
      <c r="M213" s="420">
        <v>157.9</v>
      </c>
      <c r="N213" s="420">
        <v>157.9</v>
      </c>
      <c r="O213" s="420">
        <v>157.9</v>
      </c>
    </row>
    <row r="214" spans="1:16" s="88" customFormat="1" ht="57.75" customHeight="1">
      <c r="A214" s="129"/>
      <c r="B214" s="219" t="s">
        <v>450</v>
      </c>
      <c r="C214" s="127" t="s">
        <v>451</v>
      </c>
      <c r="D214" s="127"/>
      <c r="E214" s="127" t="s">
        <v>452</v>
      </c>
      <c r="F214" s="394" t="s">
        <v>344</v>
      </c>
      <c r="G214" s="394" t="s">
        <v>23</v>
      </c>
      <c r="H214" s="394" t="s">
        <v>453</v>
      </c>
      <c r="I214" s="394" t="s">
        <v>423</v>
      </c>
      <c r="J214" s="395">
        <v>5.2</v>
      </c>
      <c r="K214" s="395">
        <v>5.2</v>
      </c>
      <c r="L214" s="395">
        <v>10.4</v>
      </c>
      <c r="M214" s="395">
        <v>5.2</v>
      </c>
      <c r="N214" s="395">
        <v>5.2</v>
      </c>
      <c r="O214" s="395">
        <v>5.2</v>
      </c>
    </row>
    <row r="215" spans="1:16" s="88" customFormat="1" ht="72" customHeight="1">
      <c r="A215" s="130">
        <v>902</v>
      </c>
      <c r="B215" s="125" t="s">
        <v>454</v>
      </c>
      <c r="C215" s="153" t="s">
        <v>455</v>
      </c>
      <c r="D215" s="276"/>
      <c r="E215" s="153" t="s">
        <v>456</v>
      </c>
      <c r="F215" s="394" t="s">
        <v>68</v>
      </c>
      <c r="G215" s="394" t="s">
        <v>103</v>
      </c>
      <c r="H215" s="394"/>
      <c r="I215" s="394"/>
      <c r="J215" s="395">
        <f>J216+J217</f>
        <v>123</v>
      </c>
      <c r="K215" s="395">
        <f t="shared" ref="K215:O215" si="58">K216+K217</f>
        <v>0</v>
      </c>
      <c r="L215" s="395">
        <f t="shared" si="58"/>
        <v>1906.1</v>
      </c>
      <c r="M215" s="395">
        <f t="shared" si="58"/>
        <v>150.1</v>
      </c>
      <c r="N215" s="395">
        <f t="shared" si="58"/>
        <v>150.1</v>
      </c>
      <c r="O215" s="395">
        <f t="shared" si="58"/>
        <v>150.1</v>
      </c>
    </row>
    <row r="216" spans="1:16" s="88" customFormat="1" ht="39" customHeight="1">
      <c r="A216" s="130"/>
      <c r="B216" s="130"/>
      <c r="C216" s="118" t="s">
        <v>457</v>
      </c>
      <c r="D216" s="95"/>
      <c r="E216" s="118" t="s">
        <v>458</v>
      </c>
      <c r="F216" s="49"/>
      <c r="G216" s="49"/>
      <c r="H216" s="49" t="s">
        <v>459</v>
      </c>
      <c r="I216" s="49" t="s">
        <v>26</v>
      </c>
      <c r="J216" s="420">
        <v>123</v>
      </c>
      <c r="K216" s="420">
        <v>0</v>
      </c>
      <c r="L216" s="420">
        <v>150.1</v>
      </c>
      <c r="M216" s="420">
        <v>150.1</v>
      </c>
      <c r="N216" s="420">
        <v>150.1</v>
      </c>
      <c r="O216" s="420">
        <v>150.1</v>
      </c>
    </row>
    <row r="217" spans="1:16" s="88" customFormat="1">
      <c r="A217" s="175"/>
      <c r="B217" s="175"/>
      <c r="C217" s="118"/>
      <c r="D217" s="95"/>
      <c r="E217" s="118"/>
      <c r="F217" s="49"/>
      <c r="G217" s="49"/>
      <c r="H217" s="49" t="s">
        <v>460</v>
      </c>
      <c r="I217" s="49" t="s">
        <v>26</v>
      </c>
      <c r="J217" s="420">
        <v>0</v>
      </c>
      <c r="K217" s="420">
        <v>0</v>
      </c>
      <c r="L217" s="420">
        <v>1756</v>
      </c>
      <c r="M217" s="420">
        <v>0</v>
      </c>
      <c r="N217" s="420">
        <v>0</v>
      </c>
      <c r="O217" s="420">
        <v>0</v>
      </c>
      <c r="P217" s="149"/>
    </row>
    <row r="218" spans="1:16" s="270" customFormat="1" ht="59.25" customHeight="1">
      <c r="A218" s="124">
        <v>902</v>
      </c>
      <c r="B218" s="277" t="s">
        <v>461</v>
      </c>
      <c r="C218" s="229" t="s">
        <v>462</v>
      </c>
      <c r="D218" s="278" t="s">
        <v>463</v>
      </c>
      <c r="E218" s="127" t="s">
        <v>464</v>
      </c>
      <c r="F218" s="394" t="s">
        <v>21</v>
      </c>
      <c r="G218" s="394" t="s">
        <v>68</v>
      </c>
      <c r="H218" s="394" t="s">
        <v>465</v>
      </c>
      <c r="I218" s="417"/>
      <c r="J218" s="395">
        <f>SUM(J219:J222)</f>
        <v>1404.6000000000001</v>
      </c>
      <c r="K218" s="395">
        <f>SUM(K219:K222)</f>
        <v>1404.6000000000001</v>
      </c>
      <c r="L218" s="395">
        <f>L219+L220+L221+L222</f>
        <v>2382</v>
      </c>
      <c r="M218" s="395">
        <f t="shared" ref="M218:O218" si="59">M219+M220+M221+M222</f>
        <v>2498.7000000000003</v>
      </c>
      <c r="N218" s="395">
        <f t="shared" si="59"/>
        <v>2498.7000000000003</v>
      </c>
      <c r="O218" s="395">
        <f t="shared" si="59"/>
        <v>2498.7000000000003</v>
      </c>
    </row>
    <row r="219" spans="1:16" s="4" customFormat="1" ht="61.5" customHeight="1">
      <c r="A219" s="129"/>
      <c r="B219" s="279"/>
      <c r="C219" s="93" t="s">
        <v>87</v>
      </c>
      <c r="D219" s="103" t="s">
        <v>88</v>
      </c>
      <c r="E219" s="95" t="s">
        <v>89</v>
      </c>
      <c r="F219" s="49"/>
      <c r="G219" s="49"/>
      <c r="H219" s="49"/>
      <c r="I219" s="49" t="s">
        <v>22</v>
      </c>
      <c r="J219" s="420">
        <v>1028.3</v>
      </c>
      <c r="K219" s="420">
        <v>1028.3</v>
      </c>
      <c r="L219" s="420">
        <v>1689</v>
      </c>
      <c r="M219" s="420">
        <v>1739.3</v>
      </c>
      <c r="N219" s="420">
        <v>1739.3</v>
      </c>
      <c r="O219" s="420">
        <v>1739.3</v>
      </c>
    </row>
    <row r="220" spans="1:16" s="4" customFormat="1" ht="114.75">
      <c r="A220" s="129"/>
      <c r="B220" s="279"/>
      <c r="C220" s="104" t="s">
        <v>466</v>
      </c>
      <c r="D220" s="105"/>
      <c r="E220" s="95" t="s">
        <v>73</v>
      </c>
      <c r="F220" s="49"/>
      <c r="G220" s="49"/>
      <c r="H220" s="49"/>
      <c r="I220" s="49" t="s">
        <v>25</v>
      </c>
      <c r="J220" s="420">
        <v>0.9</v>
      </c>
      <c r="K220" s="420">
        <v>0.9</v>
      </c>
      <c r="L220" s="420">
        <v>3.6</v>
      </c>
      <c r="M220" s="420">
        <v>4</v>
      </c>
      <c r="N220" s="420">
        <v>4</v>
      </c>
      <c r="O220" s="420">
        <v>4</v>
      </c>
    </row>
    <row r="221" spans="1:16" s="4" customFormat="1" ht="54.75" customHeight="1">
      <c r="A221" s="129"/>
      <c r="B221" s="279"/>
      <c r="C221" s="100" t="s">
        <v>250</v>
      </c>
      <c r="D221" s="188"/>
      <c r="E221" s="188" t="s">
        <v>41</v>
      </c>
      <c r="F221" s="49"/>
      <c r="G221" s="49"/>
      <c r="H221" s="49"/>
      <c r="I221" s="49" t="s">
        <v>24</v>
      </c>
      <c r="J221" s="420">
        <v>323</v>
      </c>
      <c r="K221" s="420">
        <v>323</v>
      </c>
      <c r="L221" s="420">
        <v>458.8</v>
      </c>
      <c r="M221" s="420">
        <v>526.5</v>
      </c>
      <c r="N221" s="420">
        <v>526.5</v>
      </c>
      <c r="O221" s="420">
        <v>526.5</v>
      </c>
    </row>
    <row r="222" spans="1:16" s="4" customFormat="1" ht="54" customHeight="1">
      <c r="A222" s="150"/>
      <c r="B222" s="280"/>
      <c r="C222" s="281" t="s">
        <v>467</v>
      </c>
      <c r="D222" s="108"/>
      <c r="E222" s="108" t="s">
        <v>91</v>
      </c>
      <c r="F222" s="49"/>
      <c r="G222" s="49"/>
      <c r="H222" s="49"/>
      <c r="I222" s="49" t="s">
        <v>26</v>
      </c>
      <c r="J222" s="420">
        <v>52.4</v>
      </c>
      <c r="K222" s="420">
        <v>52.4</v>
      </c>
      <c r="L222" s="420">
        <v>230.6</v>
      </c>
      <c r="M222" s="420">
        <v>228.9</v>
      </c>
      <c r="N222" s="420">
        <v>228.9</v>
      </c>
      <c r="O222" s="420">
        <v>228.9</v>
      </c>
    </row>
    <row r="223" spans="1:16" s="270" customFormat="1" ht="52.5" customHeight="1">
      <c r="A223" s="124">
        <v>902</v>
      </c>
      <c r="B223" s="125" t="s">
        <v>468</v>
      </c>
      <c r="C223" s="229" t="s">
        <v>469</v>
      </c>
      <c r="D223" s="278" t="s">
        <v>470</v>
      </c>
      <c r="E223" s="127" t="s">
        <v>471</v>
      </c>
      <c r="F223" s="396" t="s">
        <v>21</v>
      </c>
      <c r="G223" s="396" t="s">
        <v>68</v>
      </c>
      <c r="H223" s="396" t="s">
        <v>472</v>
      </c>
      <c r="I223" s="421"/>
      <c r="J223" s="422">
        <f t="shared" ref="J223:O223" si="60">SUM(J224:J227)</f>
        <v>5732.9999999999991</v>
      </c>
      <c r="K223" s="422">
        <f t="shared" si="60"/>
        <v>5732.9999999999991</v>
      </c>
      <c r="L223" s="422">
        <f t="shared" si="60"/>
        <v>6517</v>
      </c>
      <c r="M223" s="422">
        <f t="shared" si="60"/>
        <v>6835</v>
      </c>
      <c r="N223" s="422">
        <f t="shared" si="60"/>
        <v>6835</v>
      </c>
      <c r="O223" s="422">
        <f t="shared" si="60"/>
        <v>6835</v>
      </c>
    </row>
    <row r="224" spans="1:16" s="4" customFormat="1" ht="51" customHeight="1">
      <c r="A224" s="282"/>
      <c r="B224" s="130"/>
      <c r="C224" s="93" t="s">
        <v>87</v>
      </c>
      <c r="D224" s="103" t="s">
        <v>88</v>
      </c>
      <c r="E224" s="95" t="s">
        <v>89</v>
      </c>
      <c r="F224" s="46"/>
      <c r="G224" s="46"/>
      <c r="H224" s="46"/>
      <c r="I224" s="46" t="s">
        <v>22</v>
      </c>
      <c r="J224" s="423">
        <v>4165.3999999999996</v>
      </c>
      <c r="K224" s="423">
        <v>4165.3999999999996</v>
      </c>
      <c r="L224" s="423">
        <v>4389.6000000000004</v>
      </c>
      <c r="M224" s="423">
        <v>4650</v>
      </c>
      <c r="N224" s="423">
        <v>4650</v>
      </c>
      <c r="O224" s="423">
        <v>4650</v>
      </c>
    </row>
    <row r="225" spans="1:15" s="4" customFormat="1" ht="58.5" customHeight="1">
      <c r="A225" s="282"/>
      <c r="B225" s="130"/>
      <c r="C225" s="104" t="s">
        <v>466</v>
      </c>
      <c r="D225" s="105"/>
      <c r="E225" s="95" t="s">
        <v>73</v>
      </c>
      <c r="F225" s="46"/>
      <c r="G225" s="46"/>
      <c r="H225" s="46"/>
      <c r="I225" s="46" t="s">
        <v>25</v>
      </c>
      <c r="J225" s="423">
        <v>17.899999999999999</v>
      </c>
      <c r="K225" s="423">
        <v>17.899999999999999</v>
      </c>
      <c r="L225" s="423">
        <v>42.9</v>
      </c>
      <c r="M225" s="423">
        <v>45</v>
      </c>
      <c r="N225" s="423">
        <v>45</v>
      </c>
      <c r="O225" s="423">
        <v>45</v>
      </c>
    </row>
    <row r="226" spans="1:15" s="4" customFormat="1" ht="41.85" customHeight="1">
      <c r="A226" s="282"/>
      <c r="B226" s="130"/>
      <c r="C226" s="100" t="s">
        <v>250</v>
      </c>
      <c r="D226" s="188"/>
      <c r="E226" s="188" t="s">
        <v>41</v>
      </c>
      <c r="F226" s="46"/>
      <c r="G226" s="46"/>
      <c r="H226" s="46"/>
      <c r="I226" s="46" t="s">
        <v>24</v>
      </c>
      <c r="J226" s="423">
        <v>1216.8</v>
      </c>
      <c r="K226" s="423">
        <v>1216.8</v>
      </c>
      <c r="L226" s="423">
        <v>1321.4</v>
      </c>
      <c r="M226" s="423">
        <v>1377</v>
      </c>
      <c r="N226" s="423">
        <v>1377</v>
      </c>
      <c r="O226" s="423">
        <v>1377</v>
      </c>
    </row>
    <row r="227" spans="1:15" s="4" customFormat="1" ht="70.349999999999994" customHeight="1">
      <c r="A227" s="283"/>
      <c r="B227" s="175"/>
      <c r="C227" s="284" t="s">
        <v>473</v>
      </c>
      <c r="D227" s="121"/>
      <c r="E227" s="104" t="s">
        <v>91</v>
      </c>
      <c r="F227" s="46"/>
      <c r="G227" s="46"/>
      <c r="H227" s="46"/>
      <c r="I227" s="46" t="s">
        <v>26</v>
      </c>
      <c r="J227" s="423">
        <v>332.9</v>
      </c>
      <c r="K227" s="423">
        <v>332.9</v>
      </c>
      <c r="L227" s="423">
        <v>763.1</v>
      </c>
      <c r="M227" s="423">
        <v>763</v>
      </c>
      <c r="N227" s="423">
        <v>763</v>
      </c>
      <c r="O227" s="423">
        <v>763</v>
      </c>
    </row>
    <row r="228" spans="1:15" s="4" customFormat="1" ht="45.75" customHeight="1">
      <c r="A228" s="124">
        <v>902</v>
      </c>
      <c r="B228" s="285" t="s">
        <v>474</v>
      </c>
      <c r="C228" s="229" t="s">
        <v>475</v>
      </c>
      <c r="D228" s="278" t="s">
        <v>476</v>
      </c>
      <c r="E228" s="127" t="s">
        <v>477</v>
      </c>
      <c r="F228" s="396" t="s">
        <v>21</v>
      </c>
      <c r="G228" s="396" t="s">
        <v>68</v>
      </c>
      <c r="H228" s="396" t="s">
        <v>478</v>
      </c>
      <c r="I228" s="421"/>
      <c r="J228" s="422">
        <f t="shared" ref="J228:O228" si="61">SUM(J229:J232)</f>
        <v>993</v>
      </c>
      <c r="K228" s="422">
        <f t="shared" si="61"/>
        <v>934.1</v>
      </c>
      <c r="L228" s="422">
        <f t="shared" si="61"/>
        <v>1212.3</v>
      </c>
      <c r="M228" s="422">
        <f t="shared" si="61"/>
        <v>1270.5</v>
      </c>
      <c r="N228" s="422">
        <f t="shared" si="61"/>
        <v>1270.5</v>
      </c>
      <c r="O228" s="422">
        <f t="shared" si="61"/>
        <v>1270.5</v>
      </c>
    </row>
    <row r="229" spans="1:15" s="4" customFormat="1" ht="58.5" customHeight="1">
      <c r="A229" s="282"/>
      <c r="B229" s="286"/>
      <c r="C229" s="93" t="s">
        <v>87</v>
      </c>
      <c r="D229" s="103" t="s">
        <v>88</v>
      </c>
      <c r="E229" s="95" t="s">
        <v>89</v>
      </c>
      <c r="F229" s="393"/>
      <c r="G229" s="393"/>
      <c r="H229" s="393"/>
      <c r="I229" s="393" t="s">
        <v>22</v>
      </c>
      <c r="J229" s="424">
        <v>584.9</v>
      </c>
      <c r="K229" s="424">
        <v>584.9</v>
      </c>
      <c r="L229" s="424">
        <v>749.9</v>
      </c>
      <c r="M229" s="424">
        <v>790</v>
      </c>
      <c r="N229" s="424">
        <v>790</v>
      </c>
      <c r="O229" s="424">
        <v>790</v>
      </c>
    </row>
    <row r="230" spans="1:15" s="4" customFormat="1" ht="46.5" customHeight="1">
      <c r="A230" s="282"/>
      <c r="B230" s="286"/>
      <c r="C230" s="104" t="s">
        <v>466</v>
      </c>
      <c r="D230" s="105"/>
      <c r="E230" s="95" t="s">
        <v>73</v>
      </c>
      <c r="F230" s="393"/>
      <c r="G230" s="393"/>
      <c r="H230" s="393"/>
      <c r="I230" s="393" t="s">
        <v>25</v>
      </c>
      <c r="J230" s="424">
        <v>0.6</v>
      </c>
      <c r="K230" s="424">
        <v>0.6</v>
      </c>
      <c r="L230" s="424">
        <v>0.8</v>
      </c>
      <c r="M230" s="424">
        <v>10</v>
      </c>
      <c r="N230" s="424">
        <v>10</v>
      </c>
      <c r="O230" s="424">
        <v>10</v>
      </c>
    </row>
    <row r="231" spans="1:15" s="4" customFormat="1" ht="29.25" customHeight="1">
      <c r="A231" s="282"/>
      <c r="B231" s="286"/>
      <c r="C231" s="100" t="s">
        <v>250</v>
      </c>
      <c r="D231" s="188"/>
      <c r="E231" s="188" t="s">
        <v>41</v>
      </c>
      <c r="F231" s="393"/>
      <c r="G231" s="393"/>
      <c r="H231" s="393"/>
      <c r="I231" s="393" t="s">
        <v>24</v>
      </c>
      <c r="J231" s="424">
        <v>244.6</v>
      </c>
      <c r="K231" s="424">
        <v>185.7</v>
      </c>
      <c r="L231" s="424">
        <v>203.9</v>
      </c>
      <c r="M231" s="424">
        <v>240.8</v>
      </c>
      <c r="N231" s="424">
        <v>240.8</v>
      </c>
      <c r="O231" s="424">
        <v>240.8</v>
      </c>
    </row>
    <row r="232" spans="1:15" s="4" customFormat="1" ht="62.25" customHeight="1">
      <c r="A232" s="283"/>
      <c r="B232" s="287"/>
      <c r="C232" s="288" t="s">
        <v>479</v>
      </c>
      <c r="D232" s="105"/>
      <c r="E232" s="104" t="s">
        <v>480</v>
      </c>
      <c r="F232" s="393"/>
      <c r="G232" s="393"/>
      <c r="H232" s="393"/>
      <c r="I232" s="393" t="s">
        <v>26</v>
      </c>
      <c r="J232" s="424">
        <v>162.9</v>
      </c>
      <c r="K232" s="424">
        <v>162.9</v>
      </c>
      <c r="L232" s="424">
        <v>257.7</v>
      </c>
      <c r="M232" s="424">
        <v>229.7</v>
      </c>
      <c r="N232" s="424">
        <v>229.7</v>
      </c>
      <c r="O232" s="424">
        <v>229.7</v>
      </c>
    </row>
    <row r="233" spans="1:15" s="128" customFormat="1" ht="57" customHeight="1">
      <c r="A233" s="124">
        <v>902</v>
      </c>
      <c r="B233" s="218" t="s">
        <v>481</v>
      </c>
      <c r="C233" s="289" t="s">
        <v>482</v>
      </c>
      <c r="D233" s="290" t="s">
        <v>483</v>
      </c>
      <c r="E233" s="291" t="s">
        <v>484</v>
      </c>
      <c r="F233" s="396" t="s">
        <v>21</v>
      </c>
      <c r="G233" s="396" t="s">
        <v>68</v>
      </c>
      <c r="H233" s="396" t="s">
        <v>485</v>
      </c>
      <c r="I233" s="396"/>
      <c r="J233" s="397">
        <f t="shared" ref="J233:O233" si="62">SUM(J234:J235)</f>
        <v>0</v>
      </c>
      <c r="K233" s="397">
        <f t="shared" si="62"/>
        <v>0</v>
      </c>
      <c r="L233" s="397">
        <f t="shared" si="62"/>
        <v>66</v>
      </c>
      <c r="M233" s="397">
        <f t="shared" si="62"/>
        <v>66</v>
      </c>
      <c r="N233" s="397">
        <f t="shared" si="62"/>
        <v>66</v>
      </c>
      <c r="O233" s="397">
        <f t="shared" si="62"/>
        <v>66</v>
      </c>
    </row>
    <row r="234" spans="1:15" s="4" customFormat="1" ht="57" customHeight="1">
      <c r="A234" s="129"/>
      <c r="B234" s="292"/>
      <c r="C234" s="93" t="s">
        <v>87</v>
      </c>
      <c r="D234" s="103" t="s">
        <v>88</v>
      </c>
      <c r="E234" s="95" t="s">
        <v>89</v>
      </c>
      <c r="F234" s="393"/>
      <c r="G234" s="393"/>
      <c r="H234" s="393"/>
      <c r="I234" s="393" t="s">
        <v>22</v>
      </c>
      <c r="J234" s="399">
        <v>0</v>
      </c>
      <c r="K234" s="399">
        <v>0</v>
      </c>
      <c r="L234" s="399">
        <v>51</v>
      </c>
      <c r="M234" s="399">
        <v>51</v>
      </c>
      <c r="N234" s="399">
        <v>51</v>
      </c>
      <c r="O234" s="399">
        <v>51</v>
      </c>
    </row>
    <row r="235" spans="1:15" s="4" customFormat="1" ht="25.5" customHeight="1">
      <c r="A235" s="150"/>
      <c r="B235" s="293"/>
      <c r="C235" s="100" t="s">
        <v>250</v>
      </c>
      <c r="D235" s="188"/>
      <c r="E235" s="188" t="s">
        <v>41</v>
      </c>
      <c r="F235" s="393"/>
      <c r="G235" s="393"/>
      <c r="H235" s="393"/>
      <c r="I235" s="393" t="s">
        <v>24</v>
      </c>
      <c r="J235" s="399">
        <v>0</v>
      </c>
      <c r="K235" s="399">
        <v>0</v>
      </c>
      <c r="L235" s="399">
        <v>15</v>
      </c>
      <c r="M235" s="399">
        <v>15</v>
      </c>
      <c r="N235" s="399">
        <v>15</v>
      </c>
      <c r="O235" s="399">
        <v>15</v>
      </c>
    </row>
    <row r="236" spans="1:15" s="4" customFormat="1" ht="65.45" customHeight="1">
      <c r="A236" s="124">
        <v>902</v>
      </c>
      <c r="B236" s="222" t="s">
        <v>486</v>
      </c>
      <c r="C236" s="289" t="s">
        <v>482</v>
      </c>
      <c r="D236" s="290" t="s">
        <v>483</v>
      </c>
      <c r="E236" s="291" t="s">
        <v>484</v>
      </c>
      <c r="F236" s="396" t="s">
        <v>21</v>
      </c>
      <c r="G236" s="396" t="s">
        <v>68</v>
      </c>
      <c r="H236" s="396" t="s">
        <v>487</v>
      </c>
      <c r="I236" s="396"/>
      <c r="J236" s="397">
        <f t="shared" ref="J236:O236" si="63">SUM(J237:J238)</f>
        <v>0</v>
      </c>
      <c r="K236" s="397">
        <f t="shared" si="63"/>
        <v>0</v>
      </c>
      <c r="L236" s="397">
        <f t="shared" si="63"/>
        <v>66</v>
      </c>
      <c r="M236" s="397">
        <f t="shared" si="63"/>
        <v>66</v>
      </c>
      <c r="N236" s="397">
        <f t="shared" si="63"/>
        <v>66</v>
      </c>
      <c r="O236" s="397">
        <f t="shared" si="63"/>
        <v>66</v>
      </c>
    </row>
    <row r="237" spans="1:15" s="4" customFormat="1" ht="51" customHeight="1">
      <c r="A237" s="129"/>
      <c r="B237" s="222"/>
      <c r="C237" s="93" t="s">
        <v>87</v>
      </c>
      <c r="D237" s="188"/>
      <c r="E237" s="95" t="s">
        <v>89</v>
      </c>
      <c r="F237" s="393"/>
      <c r="G237" s="393"/>
      <c r="H237" s="393"/>
      <c r="I237" s="393" t="s">
        <v>22</v>
      </c>
      <c r="J237" s="399">
        <v>0</v>
      </c>
      <c r="K237" s="399">
        <v>0</v>
      </c>
      <c r="L237" s="399">
        <v>51</v>
      </c>
      <c r="M237" s="399">
        <v>51</v>
      </c>
      <c r="N237" s="399">
        <v>51</v>
      </c>
      <c r="O237" s="399">
        <v>51</v>
      </c>
    </row>
    <row r="238" spans="1:15" s="4" customFormat="1" ht="67.5" customHeight="1">
      <c r="A238" s="150"/>
      <c r="B238" s="225"/>
      <c r="C238" s="100" t="s">
        <v>250</v>
      </c>
      <c r="D238" s="188"/>
      <c r="E238" s="188" t="s">
        <v>41</v>
      </c>
      <c r="F238" s="393"/>
      <c r="G238" s="393"/>
      <c r="H238" s="393"/>
      <c r="I238" s="393" t="s">
        <v>24</v>
      </c>
      <c r="J238" s="399">
        <v>0</v>
      </c>
      <c r="K238" s="399">
        <v>0</v>
      </c>
      <c r="L238" s="399">
        <v>15</v>
      </c>
      <c r="M238" s="399">
        <v>15</v>
      </c>
      <c r="N238" s="399">
        <v>15</v>
      </c>
      <c r="O238" s="399">
        <v>15</v>
      </c>
    </row>
    <row r="239" spans="1:15" s="4" customFormat="1" ht="63" customHeight="1">
      <c r="A239" s="294"/>
      <c r="B239" s="218" t="s">
        <v>488</v>
      </c>
      <c r="C239" s="171" t="s">
        <v>489</v>
      </c>
      <c r="D239" s="187"/>
      <c r="E239" s="187" t="s">
        <v>490</v>
      </c>
      <c r="F239" s="425" t="s">
        <v>21</v>
      </c>
      <c r="G239" s="425" t="s">
        <v>68</v>
      </c>
      <c r="H239" s="425" t="s">
        <v>491</v>
      </c>
      <c r="I239" s="425"/>
      <c r="J239" s="426">
        <f>J240+J242+J243</f>
        <v>0</v>
      </c>
      <c r="K239" s="426">
        <f t="shared" ref="K239:L239" si="64">K240+K242+K243</f>
        <v>0</v>
      </c>
      <c r="L239" s="426">
        <f t="shared" si="64"/>
        <v>588.5</v>
      </c>
      <c r="M239" s="426">
        <f>M240+M241+M242+M243</f>
        <v>1234.2</v>
      </c>
      <c r="N239" s="426">
        <f t="shared" ref="N239:O239" si="65">N240+N241+N242+N243</f>
        <v>1234.2</v>
      </c>
      <c r="O239" s="426">
        <f t="shared" si="65"/>
        <v>1234.2</v>
      </c>
    </row>
    <row r="240" spans="1:15" s="4" customFormat="1" ht="67.5" customHeight="1">
      <c r="A240" s="294"/>
      <c r="B240" s="222"/>
      <c r="C240" s="93" t="s">
        <v>87</v>
      </c>
      <c r="D240" s="188"/>
      <c r="E240" s="95" t="s">
        <v>89</v>
      </c>
      <c r="F240" s="393"/>
      <c r="G240" s="393"/>
      <c r="H240" s="393"/>
      <c r="I240" s="393" t="s">
        <v>22</v>
      </c>
      <c r="J240" s="399">
        <v>0</v>
      </c>
      <c r="K240" s="399">
        <v>0</v>
      </c>
      <c r="L240" s="399">
        <v>389.2</v>
      </c>
      <c r="M240" s="399">
        <v>819</v>
      </c>
      <c r="N240" s="399">
        <v>819</v>
      </c>
      <c r="O240" s="399">
        <v>819</v>
      </c>
    </row>
    <row r="241" spans="1:16" s="4" customFormat="1" ht="67.5" customHeight="1">
      <c r="A241" s="294"/>
      <c r="B241" s="222"/>
      <c r="C241" s="104" t="s">
        <v>466</v>
      </c>
      <c r="D241" s="105"/>
      <c r="E241" s="95" t="s">
        <v>73</v>
      </c>
      <c r="F241" s="393"/>
      <c r="G241" s="393"/>
      <c r="H241" s="393"/>
      <c r="I241" s="393" t="s">
        <v>25</v>
      </c>
      <c r="J241" s="399">
        <v>0</v>
      </c>
      <c r="K241" s="399">
        <v>0</v>
      </c>
      <c r="L241" s="399">
        <v>0</v>
      </c>
      <c r="M241" s="399">
        <v>8</v>
      </c>
      <c r="N241" s="399">
        <v>8</v>
      </c>
      <c r="O241" s="399">
        <v>8</v>
      </c>
    </row>
    <row r="242" spans="1:16" s="4" customFormat="1" ht="67.5" customHeight="1">
      <c r="A242" s="294"/>
      <c r="B242" s="222"/>
      <c r="C242" s="100" t="s">
        <v>250</v>
      </c>
      <c r="D242" s="188"/>
      <c r="E242" s="188" t="s">
        <v>41</v>
      </c>
      <c r="F242" s="393"/>
      <c r="G242" s="393"/>
      <c r="H242" s="393"/>
      <c r="I242" s="393" t="s">
        <v>24</v>
      </c>
      <c r="J242" s="399">
        <v>0</v>
      </c>
      <c r="K242" s="399">
        <v>0</v>
      </c>
      <c r="L242" s="399">
        <v>114.6</v>
      </c>
      <c r="M242" s="399">
        <v>249.7</v>
      </c>
      <c r="N242" s="399">
        <v>249.7</v>
      </c>
      <c r="O242" s="399">
        <v>249.7</v>
      </c>
    </row>
    <row r="243" spans="1:16" s="4" customFormat="1" ht="38.450000000000003" customHeight="1">
      <c r="A243" s="294"/>
      <c r="B243" s="225"/>
      <c r="C243" s="100" t="s">
        <v>492</v>
      </c>
      <c r="D243" s="188"/>
      <c r="E243" s="188" t="s">
        <v>480</v>
      </c>
      <c r="F243" s="393"/>
      <c r="G243" s="393"/>
      <c r="H243" s="393"/>
      <c r="I243" s="393" t="s">
        <v>26</v>
      </c>
      <c r="J243" s="399">
        <v>0</v>
      </c>
      <c r="K243" s="399">
        <v>0</v>
      </c>
      <c r="L243" s="399">
        <v>84.7</v>
      </c>
      <c r="M243" s="399">
        <v>157.5</v>
      </c>
      <c r="N243" s="399">
        <v>157.5</v>
      </c>
      <c r="O243" s="399">
        <v>157.5</v>
      </c>
    </row>
    <row r="244" spans="1:16" s="270" customFormat="1" ht="64.5" customHeight="1">
      <c r="A244" s="124">
        <v>902</v>
      </c>
      <c r="B244" s="295" t="s">
        <v>430</v>
      </c>
      <c r="C244" s="229" t="s">
        <v>493</v>
      </c>
      <c r="D244" s="153" t="s">
        <v>432</v>
      </c>
      <c r="E244" s="153" t="s">
        <v>494</v>
      </c>
      <c r="F244" s="421" t="s">
        <v>103</v>
      </c>
      <c r="G244" s="421" t="s">
        <v>21</v>
      </c>
      <c r="H244" s="421"/>
      <c r="I244" s="421"/>
      <c r="J244" s="397">
        <f>J245+J246</f>
        <v>914.1</v>
      </c>
      <c r="K244" s="397">
        <f t="shared" ref="K244:O244" si="66">K245+K246</f>
        <v>914.1</v>
      </c>
      <c r="L244" s="397">
        <f t="shared" si="66"/>
        <v>609</v>
      </c>
      <c r="M244" s="397">
        <f t="shared" si="66"/>
        <v>755</v>
      </c>
      <c r="N244" s="397">
        <f t="shared" si="66"/>
        <v>755</v>
      </c>
      <c r="O244" s="397">
        <f t="shared" si="66"/>
        <v>755</v>
      </c>
    </row>
    <row r="245" spans="1:16" s="4" customFormat="1" ht="53.45" customHeight="1">
      <c r="A245" s="150"/>
      <c r="B245" s="296"/>
      <c r="C245" s="93" t="s">
        <v>495</v>
      </c>
      <c r="D245" s="105"/>
      <c r="E245" s="133" t="s">
        <v>496</v>
      </c>
      <c r="F245" s="393"/>
      <c r="G245" s="393"/>
      <c r="H245" s="46" t="s">
        <v>497</v>
      </c>
      <c r="I245" s="46" t="s">
        <v>26</v>
      </c>
      <c r="J245" s="398">
        <v>777.2</v>
      </c>
      <c r="K245" s="398">
        <v>777.2</v>
      </c>
      <c r="L245" s="398">
        <v>609</v>
      </c>
      <c r="M245" s="398">
        <v>755</v>
      </c>
      <c r="N245" s="398">
        <v>755</v>
      </c>
      <c r="O245" s="398">
        <v>755</v>
      </c>
    </row>
    <row r="246" spans="1:16" s="4" customFormat="1" ht="48.6" customHeight="1">
      <c r="A246" s="294"/>
      <c r="B246" s="297"/>
      <c r="C246" s="93" t="s">
        <v>498</v>
      </c>
      <c r="D246" s="105"/>
      <c r="E246" s="133" t="s">
        <v>499</v>
      </c>
      <c r="F246" s="393"/>
      <c r="G246" s="393"/>
      <c r="H246" s="46" t="s">
        <v>500</v>
      </c>
      <c r="I246" s="46" t="s">
        <v>26</v>
      </c>
      <c r="J246" s="398">
        <v>136.9</v>
      </c>
      <c r="K246" s="398">
        <v>136.9</v>
      </c>
      <c r="L246" s="398">
        <v>0</v>
      </c>
      <c r="M246" s="398">
        <v>0</v>
      </c>
      <c r="N246" s="398">
        <v>0</v>
      </c>
      <c r="O246" s="398">
        <v>0</v>
      </c>
    </row>
    <row r="247" spans="1:16" s="4" customFormat="1" ht="74.099999999999994" customHeight="1">
      <c r="A247" s="124">
        <v>902</v>
      </c>
      <c r="B247" s="218" t="s">
        <v>501</v>
      </c>
      <c r="C247" s="229" t="s">
        <v>502</v>
      </c>
      <c r="D247" s="153" t="s">
        <v>503</v>
      </c>
      <c r="E247" s="298" t="s">
        <v>504</v>
      </c>
      <c r="F247" s="396" t="s">
        <v>344</v>
      </c>
      <c r="G247" s="396" t="s">
        <v>23</v>
      </c>
      <c r="H247" s="396" t="s">
        <v>505</v>
      </c>
      <c r="I247" s="396" t="s">
        <v>423</v>
      </c>
      <c r="J247" s="397">
        <f t="shared" ref="J247:L247" si="67">J248</f>
        <v>0</v>
      </c>
      <c r="K247" s="397">
        <f t="shared" si="67"/>
        <v>0</v>
      </c>
      <c r="L247" s="397">
        <f t="shared" si="67"/>
        <v>66</v>
      </c>
      <c r="M247" s="397">
        <f>M248</f>
        <v>66</v>
      </c>
      <c r="N247" s="397">
        <f t="shared" ref="N247:O247" si="68">N248</f>
        <v>66</v>
      </c>
      <c r="O247" s="397">
        <f t="shared" si="68"/>
        <v>66</v>
      </c>
    </row>
    <row r="248" spans="1:16" s="4" customFormat="1" ht="56.25" customHeight="1">
      <c r="A248" s="150"/>
      <c r="B248" s="225"/>
      <c r="C248" s="232" t="s">
        <v>506</v>
      </c>
      <c r="D248" s="118"/>
      <c r="E248" s="299" t="s">
        <v>480</v>
      </c>
      <c r="F248" s="393"/>
      <c r="G248" s="393"/>
      <c r="H248" s="393"/>
      <c r="I248" s="393"/>
      <c r="J248" s="427">
        <v>0</v>
      </c>
      <c r="K248" s="427">
        <v>0</v>
      </c>
      <c r="L248" s="427">
        <v>66</v>
      </c>
      <c r="M248" s="427">
        <v>66</v>
      </c>
      <c r="N248" s="427">
        <v>66</v>
      </c>
      <c r="O248" s="427">
        <v>66</v>
      </c>
    </row>
    <row r="249" spans="1:16" s="128" customFormat="1" ht="80.099999999999994" customHeight="1">
      <c r="A249" s="124">
        <v>902</v>
      </c>
      <c r="B249" s="125" t="s">
        <v>507</v>
      </c>
      <c r="C249" s="153" t="s">
        <v>508</v>
      </c>
      <c r="D249" s="278" t="s">
        <v>509</v>
      </c>
      <c r="E249" s="127" t="s">
        <v>510</v>
      </c>
      <c r="F249" s="394" t="s">
        <v>21</v>
      </c>
      <c r="G249" s="394" t="s">
        <v>68</v>
      </c>
      <c r="H249" s="394" t="s">
        <v>511</v>
      </c>
      <c r="I249" s="394"/>
      <c r="J249" s="395">
        <f>SUM(J250:J253)</f>
        <v>506.2</v>
      </c>
      <c r="K249" s="395">
        <f>SUM(K250:K253)</f>
        <v>506.2</v>
      </c>
      <c r="L249" s="395">
        <f t="shared" ref="L249:O249" si="69">SUM(L250:L253)</f>
        <v>588.5</v>
      </c>
      <c r="M249" s="395">
        <f t="shared" si="69"/>
        <v>617.1</v>
      </c>
      <c r="N249" s="395">
        <f t="shared" si="69"/>
        <v>617.1</v>
      </c>
      <c r="O249" s="395">
        <f t="shared" si="69"/>
        <v>617.1</v>
      </c>
    </row>
    <row r="250" spans="1:16" s="4" customFormat="1" ht="50.45" customHeight="1">
      <c r="A250" s="129"/>
      <c r="B250" s="300"/>
      <c r="C250" s="93" t="s">
        <v>87</v>
      </c>
      <c r="D250" s="188"/>
      <c r="E250" s="95" t="s">
        <v>89</v>
      </c>
      <c r="F250" s="49"/>
      <c r="G250" s="49"/>
      <c r="H250" s="49"/>
      <c r="I250" s="49" t="s">
        <v>22</v>
      </c>
      <c r="J250" s="423">
        <v>349.2</v>
      </c>
      <c r="K250" s="423">
        <v>349.2</v>
      </c>
      <c r="L250" s="423">
        <v>376.8</v>
      </c>
      <c r="M250" s="423">
        <v>413</v>
      </c>
      <c r="N250" s="423">
        <v>413</v>
      </c>
      <c r="O250" s="423">
        <v>413</v>
      </c>
      <c r="P250" s="301"/>
    </row>
    <row r="251" spans="1:16" s="4" customFormat="1" ht="50.45" customHeight="1">
      <c r="A251" s="129"/>
      <c r="B251" s="300"/>
      <c r="C251" s="104" t="s">
        <v>466</v>
      </c>
      <c r="D251" s="105"/>
      <c r="E251" s="95" t="s">
        <v>73</v>
      </c>
      <c r="F251" s="49"/>
      <c r="G251" s="49"/>
      <c r="H251" s="49"/>
      <c r="I251" s="49" t="s">
        <v>25</v>
      </c>
      <c r="J251" s="423"/>
      <c r="K251" s="423"/>
      <c r="L251" s="423">
        <v>0.4</v>
      </c>
      <c r="M251" s="423">
        <v>0.6</v>
      </c>
      <c r="N251" s="423">
        <v>0</v>
      </c>
      <c r="O251" s="423">
        <v>0</v>
      </c>
      <c r="P251" s="301"/>
    </row>
    <row r="252" spans="1:16" s="4" customFormat="1" ht="43.7" customHeight="1">
      <c r="A252" s="129"/>
      <c r="B252" s="300"/>
      <c r="C252" s="100" t="s">
        <v>250</v>
      </c>
      <c r="D252" s="188"/>
      <c r="E252" s="188" t="s">
        <v>41</v>
      </c>
      <c r="F252" s="49"/>
      <c r="G252" s="49"/>
      <c r="H252" s="49"/>
      <c r="I252" s="49" t="s">
        <v>24</v>
      </c>
      <c r="J252" s="423">
        <v>136.30000000000001</v>
      </c>
      <c r="K252" s="423">
        <v>136.30000000000001</v>
      </c>
      <c r="L252" s="423">
        <v>134.1</v>
      </c>
      <c r="M252" s="423">
        <v>124.5</v>
      </c>
      <c r="N252" s="423">
        <v>125.1</v>
      </c>
      <c r="O252" s="423">
        <v>125.1</v>
      </c>
      <c r="P252" s="301"/>
    </row>
    <row r="253" spans="1:16" s="4" customFormat="1" ht="76.5" customHeight="1">
      <c r="A253" s="150"/>
      <c r="B253" s="302"/>
      <c r="C253" s="232" t="s">
        <v>512</v>
      </c>
      <c r="D253" s="121"/>
      <c r="E253" s="104" t="s">
        <v>513</v>
      </c>
      <c r="F253" s="49"/>
      <c r="G253" s="49"/>
      <c r="H253" s="49"/>
      <c r="I253" s="49" t="s">
        <v>26</v>
      </c>
      <c r="J253" s="423">
        <v>20.7</v>
      </c>
      <c r="K253" s="423">
        <v>20.7</v>
      </c>
      <c r="L253" s="423">
        <v>77.2</v>
      </c>
      <c r="M253" s="423">
        <v>79</v>
      </c>
      <c r="N253" s="423">
        <v>79</v>
      </c>
      <c r="O253" s="423">
        <v>79</v>
      </c>
      <c r="P253" s="301"/>
    </row>
    <row r="254" spans="1:16" s="270" customFormat="1" ht="67.150000000000006" customHeight="1">
      <c r="A254" s="217">
        <v>902</v>
      </c>
      <c r="B254" s="125" t="s">
        <v>514</v>
      </c>
      <c r="C254" s="303" t="s">
        <v>515</v>
      </c>
      <c r="D254" s="304"/>
      <c r="E254" s="276"/>
      <c r="F254" s="394" t="s">
        <v>68</v>
      </c>
      <c r="G254" s="394" t="s">
        <v>103</v>
      </c>
      <c r="H254" s="394" t="s">
        <v>516</v>
      </c>
      <c r="I254" s="394" t="s">
        <v>517</v>
      </c>
      <c r="J254" s="395">
        <f t="shared" ref="J254:O254" si="70">J255</f>
        <v>14904.6</v>
      </c>
      <c r="K254" s="395">
        <f t="shared" si="70"/>
        <v>14904.6</v>
      </c>
      <c r="L254" s="395">
        <f t="shared" si="70"/>
        <v>15097.3</v>
      </c>
      <c r="M254" s="395">
        <f t="shared" si="70"/>
        <v>7651.3</v>
      </c>
      <c r="N254" s="395">
        <f t="shared" si="70"/>
        <v>7651.3</v>
      </c>
      <c r="O254" s="395">
        <f t="shared" si="70"/>
        <v>7651.3</v>
      </c>
    </row>
    <row r="255" spans="1:16" s="4" customFormat="1" ht="61.5" customHeight="1">
      <c r="A255" s="223"/>
      <c r="B255" s="212"/>
      <c r="C255" s="201" t="s">
        <v>518</v>
      </c>
      <c r="D255" s="118" t="s">
        <v>519</v>
      </c>
      <c r="E255" s="108" t="s">
        <v>520</v>
      </c>
      <c r="F255" s="49"/>
      <c r="G255" s="49"/>
      <c r="H255" s="49"/>
      <c r="I255" s="49"/>
      <c r="J255" s="420">
        <v>14904.6</v>
      </c>
      <c r="K255" s="420">
        <v>14904.6</v>
      </c>
      <c r="L255" s="420">
        <v>15097.3</v>
      </c>
      <c r="M255" s="420">
        <v>7651.3</v>
      </c>
      <c r="N255" s="420">
        <v>7651.3</v>
      </c>
      <c r="O255" s="420">
        <v>7651.3</v>
      </c>
    </row>
    <row r="256" spans="1:16" s="270" customFormat="1" ht="58.5" customHeight="1">
      <c r="A256" s="124">
        <v>902</v>
      </c>
      <c r="B256" s="125" t="s">
        <v>521</v>
      </c>
      <c r="C256" s="305" t="s">
        <v>522</v>
      </c>
      <c r="D256" s="278" t="s">
        <v>523</v>
      </c>
      <c r="E256" s="306" t="s">
        <v>524</v>
      </c>
      <c r="F256" s="396" t="s">
        <v>21</v>
      </c>
      <c r="G256" s="396" t="s">
        <v>68</v>
      </c>
      <c r="H256" s="396" t="s">
        <v>525</v>
      </c>
      <c r="I256" s="417"/>
      <c r="J256" s="395">
        <f t="shared" ref="J256" si="71">J257+J259+J260</f>
        <v>506.40000000000003</v>
      </c>
      <c r="K256" s="395">
        <f>K257+K259+K260</f>
        <v>506.40000000000003</v>
      </c>
      <c r="L256" s="395">
        <f>L257+L258+L259+L260</f>
        <v>588.70000000000005</v>
      </c>
      <c r="M256" s="395">
        <f>M257+M258+M259+M260</f>
        <v>617.29999999999995</v>
      </c>
      <c r="N256" s="395">
        <f t="shared" ref="N256:O256" si="72">N257+N258+N259+N260</f>
        <v>617.29999999999995</v>
      </c>
      <c r="O256" s="395">
        <f t="shared" si="72"/>
        <v>617.29999999999995</v>
      </c>
    </row>
    <row r="257" spans="1:17" s="4" customFormat="1" ht="39.6" customHeight="1">
      <c r="A257" s="129"/>
      <c r="B257" s="259"/>
      <c r="C257" s="93" t="s">
        <v>87</v>
      </c>
      <c r="D257" s="188"/>
      <c r="E257" s="95" t="s">
        <v>89</v>
      </c>
      <c r="F257" s="393"/>
      <c r="G257" s="393"/>
      <c r="H257" s="393"/>
      <c r="I257" s="46" t="s">
        <v>22</v>
      </c>
      <c r="J257" s="423">
        <v>372.5</v>
      </c>
      <c r="K257" s="423">
        <v>372.5</v>
      </c>
      <c r="L257" s="423">
        <v>364.6</v>
      </c>
      <c r="M257" s="423">
        <v>407</v>
      </c>
      <c r="N257" s="423">
        <v>407</v>
      </c>
      <c r="O257" s="423">
        <v>407</v>
      </c>
    </row>
    <row r="258" spans="1:17" s="4" customFormat="1" ht="39.6" customHeight="1">
      <c r="A258" s="129"/>
      <c r="B258" s="259"/>
      <c r="C258" s="104" t="s">
        <v>466</v>
      </c>
      <c r="D258" s="105"/>
      <c r="E258" s="95" t="s">
        <v>73</v>
      </c>
      <c r="F258" s="393"/>
      <c r="G258" s="393"/>
      <c r="H258" s="393"/>
      <c r="I258" s="46" t="s">
        <v>25</v>
      </c>
      <c r="J258" s="423"/>
      <c r="K258" s="423"/>
      <c r="L258" s="423">
        <v>0</v>
      </c>
      <c r="M258" s="423">
        <v>8</v>
      </c>
      <c r="N258" s="423">
        <v>8</v>
      </c>
      <c r="O258" s="423">
        <v>8</v>
      </c>
    </row>
    <row r="259" spans="1:17" s="4" customFormat="1" ht="54.95" customHeight="1">
      <c r="A259" s="129"/>
      <c r="B259" s="259"/>
      <c r="C259" s="100" t="s">
        <v>250</v>
      </c>
      <c r="D259" s="188"/>
      <c r="E259" s="188" t="s">
        <v>41</v>
      </c>
      <c r="F259" s="393"/>
      <c r="G259" s="393"/>
      <c r="H259" s="393"/>
      <c r="I259" s="46" t="s">
        <v>24</v>
      </c>
      <c r="J259" s="423">
        <v>111.3</v>
      </c>
      <c r="K259" s="423">
        <v>111.3</v>
      </c>
      <c r="L259" s="423">
        <v>107.1</v>
      </c>
      <c r="M259" s="423">
        <v>125.9</v>
      </c>
      <c r="N259" s="423">
        <v>125.9</v>
      </c>
      <c r="O259" s="423">
        <v>125.9</v>
      </c>
    </row>
    <row r="260" spans="1:17" s="4" customFormat="1" ht="72" customHeight="1">
      <c r="A260" s="150"/>
      <c r="B260" s="212"/>
      <c r="C260" s="307" t="s">
        <v>526</v>
      </c>
      <c r="D260" s="105"/>
      <c r="E260" s="118" t="s">
        <v>527</v>
      </c>
      <c r="F260" s="393"/>
      <c r="G260" s="393"/>
      <c r="H260" s="393"/>
      <c r="I260" s="46" t="s">
        <v>26</v>
      </c>
      <c r="J260" s="423">
        <v>22.6</v>
      </c>
      <c r="K260" s="423">
        <v>22.6</v>
      </c>
      <c r="L260" s="423">
        <v>117</v>
      </c>
      <c r="M260" s="423">
        <v>76.400000000000006</v>
      </c>
      <c r="N260" s="423">
        <v>76.400000000000006</v>
      </c>
      <c r="O260" s="423">
        <v>76.400000000000006</v>
      </c>
    </row>
    <row r="261" spans="1:17" s="4" customFormat="1" ht="54" customHeight="1">
      <c r="A261" s="124">
        <v>902</v>
      </c>
      <c r="B261" s="218" t="s">
        <v>528</v>
      </c>
      <c r="C261" s="308" t="s">
        <v>529</v>
      </c>
      <c r="D261" s="309"/>
      <c r="E261" s="310" t="s">
        <v>530</v>
      </c>
      <c r="F261" s="394"/>
      <c r="G261" s="394"/>
      <c r="H261" s="394"/>
      <c r="I261" s="394"/>
      <c r="J261" s="395">
        <f>J262+J263+J264+J265</f>
        <v>0</v>
      </c>
      <c r="K261" s="395">
        <f t="shared" ref="K261:O261" si="73">K262+K263+K264+K265</f>
        <v>0</v>
      </c>
      <c r="L261" s="395">
        <f>L262+L263+L264+L265</f>
        <v>8061.2</v>
      </c>
      <c r="M261" s="395">
        <f t="shared" si="73"/>
        <v>7904</v>
      </c>
      <c r="N261" s="395">
        <f t="shared" si="73"/>
        <v>7904</v>
      </c>
      <c r="O261" s="395">
        <f t="shared" si="73"/>
        <v>7904</v>
      </c>
      <c r="P261" s="311"/>
      <c r="Q261" s="311"/>
    </row>
    <row r="262" spans="1:17" s="4" customFormat="1" ht="72" customHeight="1">
      <c r="A262" s="129"/>
      <c r="B262" s="222"/>
      <c r="C262" s="312" t="s">
        <v>531</v>
      </c>
      <c r="D262" s="313"/>
      <c r="E262" s="314" t="s">
        <v>532</v>
      </c>
      <c r="F262" s="411" t="s">
        <v>21</v>
      </c>
      <c r="G262" s="411" t="s">
        <v>112</v>
      </c>
      <c r="H262" s="411" t="s">
        <v>533</v>
      </c>
      <c r="I262" s="411" t="s">
        <v>26</v>
      </c>
      <c r="J262" s="419">
        <v>0</v>
      </c>
      <c r="K262" s="419">
        <v>0</v>
      </c>
      <c r="L262" s="419">
        <v>159.6</v>
      </c>
      <c r="M262" s="419">
        <v>0</v>
      </c>
      <c r="N262" s="419">
        <v>0</v>
      </c>
      <c r="O262" s="419">
        <v>0</v>
      </c>
      <c r="P262" s="311"/>
      <c r="Q262" s="311"/>
    </row>
    <row r="263" spans="1:17" s="4" customFormat="1" ht="72" customHeight="1">
      <c r="A263" s="129"/>
      <c r="B263" s="222"/>
      <c r="C263" s="312" t="s">
        <v>534</v>
      </c>
      <c r="D263" s="313"/>
      <c r="E263" s="314"/>
      <c r="F263" s="411" t="s">
        <v>21</v>
      </c>
      <c r="G263" s="411" t="s">
        <v>112</v>
      </c>
      <c r="H263" s="411" t="s">
        <v>535</v>
      </c>
      <c r="I263" s="411" t="s">
        <v>26</v>
      </c>
      <c r="J263" s="419">
        <v>0</v>
      </c>
      <c r="K263" s="419">
        <v>0</v>
      </c>
      <c r="L263" s="419">
        <v>160.1</v>
      </c>
      <c r="M263" s="419">
        <v>0</v>
      </c>
      <c r="N263" s="419">
        <v>0</v>
      </c>
      <c r="O263" s="419">
        <v>0</v>
      </c>
      <c r="P263" s="311"/>
      <c r="Q263" s="311"/>
    </row>
    <row r="264" spans="1:17" s="4" customFormat="1" ht="72" customHeight="1">
      <c r="A264" s="129"/>
      <c r="B264" s="222"/>
      <c r="C264" s="312" t="s">
        <v>536</v>
      </c>
      <c r="D264" s="313"/>
      <c r="E264" s="314" t="s">
        <v>537</v>
      </c>
      <c r="F264" s="411" t="s">
        <v>21</v>
      </c>
      <c r="G264" s="411" t="s">
        <v>112</v>
      </c>
      <c r="H264" s="411" t="s">
        <v>538</v>
      </c>
      <c r="I264" s="411" t="s">
        <v>26</v>
      </c>
      <c r="J264" s="419">
        <v>0</v>
      </c>
      <c r="K264" s="419">
        <v>0</v>
      </c>
      <c r="L264" s="419">
        <v>67.599999999999994</v>
      </c>
      <c r="M264" s="419">
        <v>0</v>
      </c>
      <c r="N264" s="419">
        <v>0</v>
      </c>
      <c r="O264" s="419">
        <v>0</v>
      </c>
      <c r="P264" s="311"/>
      <c r="Q264" s="311"/>
    </row>
    <row r="265" spans="1:17" s="4" customFormat="1" ht="54.75" customHeight="1">
      <c r="A265" s="129"/>
      <c r="B265" s="222"/>
      <c r="C265" s="315" t="s">
        <v>539</v>
      </c>
      <c r="D265" s="316"/>
      <c r="E265" s="317" t="s">
        <v>530</v>
      </c>
      <c r="F265" s="411" t="s">
        <v>21</v>
      </c>
      <c r="G265" s="411" t="s">
        <v>112</v>
      </c>
      <c r="H265" s="411" t="s">
        <v>540</v>
      </c>
      <c r="I265" s="428"/>
      <c r="J265" s="419">
        <f>J266+J267+J268</f>
        <v>0</v>
      </c>
      <c r="K265" s="419">
        <f t="shared" ref="K265:O265" si="74">K266+K267+K268</f>
        <v>0</v>
      </c>
      <c r="L265" s="419">
        <f t="shared" si="74"/>
        <v>7673.9</v>
      </c>
      <c r="M265" s="419">
        <f t="shared" si="74"/>
        <v>7904</v>
      </c>
      <c r="N265" s="419">
        <f t="shared" si="74"/>
        <v>7904</v>
      </c>
      <c r="O265" s="419">
        <f t="shared" si="74"/>
        <v>7904</v>
      </c>
      <c r="P265" s="311"/>
      <c r="Q265" s="311"/>
    </row>
    <row r="266" spans="1:17" s="4" customFormat="1" ht="56.25" customHeight="1">
      <c r="A266" s="129"/>
      <c r="B266" s="222"/>
      <c r="C266" s="201" t="s">
        <v>541</v>
      </c>
      <c r="D266" s="316"/>
      <c r="E266" s="318" t="s">
        <v>542</v>
      </c>
      <c r="F266" s="429"/>
      <c r="G266" s="429"/>
      <c r="H266" s="429"/>
      <c r="I266" s="49" t="s">
        <v>247</v>
      </c>
      <c r="J266" s="420">
        <v>0</v>
      </c>
      <c r="K266" s="420">
        <v>0</v>
      </c>
      <c r="L266" s="420">
        <v>5054.3999999999996</v>
      </c>
      <c r="M266" s="420">
        <v>5093.7</v>
      </c>
      <c r="N266" s="420">
        <v>5093.7</v>
      </c>
      <c r="O266" s="420">
        <v>5093.7</v>
      </c>
      <c r="P266" s="311"/>
      <c r="Q266" s="311"/>
    </row>
    <row r="267" spans="1:17" s="4" customFormat="1" ht="68.25" customHeight="1">
      <c r="A267" s="129"/>
      <c r="B267" s="222"/>
      <c r="C267" s="93" t="s">
        <v>64</v>
      </c>
      <c r="D267" s="103"/>
      <c r="E267" s="95" t="s">
        <v>41</v>
      </c>
      <c r="F267" s="429"/>
      <c r="G267" s="429"/>
      <c r="H267" s="429"/>
      <c r="I267" s="49" t="s">
        <v>251</v>
      </c>
      <c r="J267" s="420">
        <v>0</v>
      </c>
      <c r="K267" s="420">
        <v>0</v>
      </c>
      <c r="L267" s="420">
        <v>1361.9</v>
      </c>
      <c r="M267" s="420">
        <v>1538.3</v>
      </c>
      <c r="N267" s="420">
        <v>1538.3</v>
      </c>
      <c r="O267" s="420">
        <v>1538.3</v>
      </c>
      <c r="P267" s="311"/>
      <c r="Q267" s="311"/>
    </row>
    <row r="268" spans="1:17" s="4" customFormat="1" ht="120">
      <c r="A268" s="150"/>
      <c r="B268" s="225"/>
      <c r="C268" s="315" t="s">
        <v>543</v>
      </c>
      <c r="D268" s="319"/>
      <c r="E268" s="320"/>
      <c r="F268" s="429"/>
      <c r="G268" s="429"/>
      <c r="H268" s="429"/>
      <c r="I268" s="49" t="s">
        <v>26</v>
      </c>
      <c r="J268" s="420">
        <v>0</v>
      </c>
      <c r="K268" s="420">
        <v>0</v>
      </c>
      <c r="L268" s="420">
        <v>1257.5999999999999</v>
      </c>
      <c r="M268" s="420">
        <v>1272</v>
      </c>
      <c r="N268" s="420">
        <v>1272</v>
      </c>
      <c r="O268" s="420">
        <v>1272</v>
      </c>
      <c r="P268" s="311"/>
      <c r="Q268" s="311"/>
    </row>
    <row r="269" spans="1:17" s="4" customFormat="1" ht="63" customHeight="1">
      <c r="A269" s="124">
        <v>902</v>
      </c>
      <c r="B269" s="146" t="s">
        <v>544</v>
      </c>
      <c r="C269" s="308" t="s">
        <v>545</v>
      </c>
      <c r="D269" s="309" t="s">
        <v>546</v>
      </c>
      <c r="E269" s="321" t="s">
        <v>547</v>
      </c>
      <c r="F269" s="394" t="s">
        <v>86</v>
      </c>
      <c r="G269" s="394" t="s">
        <v>59</v>
      </c>
      <c r="H269" s="394"/>
      <c r="I269" s="394"/>
      <c r="J269" s="395">
        <f>J270+J271</f>
        <v>0</v>
      </c>
      <c r="K269" s="395">
        <f t="shared" ref="K269:O269" si="75">K270+K271</f>
        <v>0</v>
      </c>
      <c r="L269" s="395">
        <f t="shared" si="75"/>
        <v>10362.5</v>
      </c>
      <c r="M269" s="395">
        <f t="shared" si="75"/>
        <v>10505</v>
      </c>
      <c r="N269" s="395">
        <f t="shared" si="75"/>
        <v>0</v>
      </c>
      <c r="O269" s="395">
        <f t="shared" si="75"/>
        <v>0</v>
      </c>
      <c r="P269" s="311"/>
      <c r="Q269" s="311"/>
    </row>
    <row r="270" spans="1:17" s="4" customFormat="1" ht="54.6" customHeight="1">
      <c r="A270" s="129"/>
      <c r="B270" s="146"/>
      <c r="C270" s="315" t="s">
        <v>548</v>
      </c>
      <c r="D270" s="317"/>
      <c r="E270" s="317" t="s">
        <v>549</v>
      </c>
      <c r="F270" s="49"/>
      <c r="G270" s="49"/>
      <c r="H270" s="49" t="s">
        <v>550</v>
      </c>
      <c r="I270" s="49" t="s">
        <v>551</v>
      </c>
      <c r="J270" s="420">
        <v>0</v>
      </c>
      <c r="K270" s="420">
        <v>0</v>
      </c>
      <c r="L270" s="420">
        <v>10362.5</v>
      </c>
      <c r="M270" s="420">
        <v>10505</v>
      </c>
      <c r="N270" s="420">
        <v>0</v>
      </c>
      <c r="O270" s="420">
        <v>0</v>
      </c>
      <c r="P270" s="311"/>
      <c r="Q270" s="311"/>
    </row>
    <row r="271" spans="1:17" s="4" customFormat="1" ht="58.5" customHeight="1">
      <c r="A271" s="129"/>
      <c r="B271" s="146"/>
      <c r="C271" s="315"/>
      <c r="D271" s="317"/>
      <c r="E271" s="317"/>
      <c r="F271" s="49"/>
      <c r="G271" s="49"/>
      <c r="H271" s="49" t="s">
        <v>552</v>
      </c>
      <c r="I271" s="49" t="s">
        <v>551</v>
      </c>
      <c r="J271" s="420">
        <v>0</v>
      </c>
      <c r="K271" s="420">
        <v>0</v>
      </c>
      <c r="L271" s="420">
        <v>0</v>
      </c>
      <c r="M271" s="420">
        <v>0</v>
      </c>
      <c r="N271" s="420">
        <v>0</v>
      </c>
      <c r="O271" s="420">
        <v>0</v>
      </c>
      <c r="P271" s="311"/>
      <c r="Q271" s="311"/>
    </row>
    <row r="272" spans="1:17" s="4" customFormat="1" ht="59.25" customHeight="1">
      <c r="A272" s="150"/>
      <c r="B272" s="322" t="s">
        <v>553</v>
      </c>
      <c r="C272" s="323" t="s">
        <v>554</v>
      </c>
      <c r="D272" s="310"/>
      <c r="E272" s="324" t="s">
        <v>555</v>
      </c>
      <c r="F272" s="394" t="s">
        <v>86</v>
      </c>
      <c r="G272" s="394" t="s">
        <v>59</v>
      </c>
      <c r="H272" s="394" t="s">
        <v>556</v>
      </c>
      <c r="I272" s="394" t="s">
        <v>330</v>
      </c>
      <c r="J272" s="395">
        <v>970</v>
      </c>
      <c r="K272" s="395">
        <v>970</v>
      </c>
      <c r="L272" s="395">
        <v>1000</v>
      </c>
      <c r="M272" s="395">
        <v>0</v>
      </c>
      <c r="N272" s="395">
        <v>0</v>
      </c>
      <c r="O272" s="395">
        <v>0</v>
      </c>
      <c r="P272" s="311"/>
      <c r="Q272" s="311"/>
    </row>
    <row r="273" spans="1:16" s="83" customFormat="1" ht="53.25" customHeight="1">
      <c r="A273" s="325">
        <v>902</v>
      </c>
      <c r="B273" s="326" t="s">
        <v>557</v>
      </c>
      <c r="C273" s="327" t="s">
        <v>558</v>
      </c>
      <c r="D273" s="309" t="s">
        <v>559</v>
      </c>
      <c r="E273" s="309" t="s">
        <v>560</v>
      </c>
      <c r="F273" s="394" t="s">
        <v>344</v>
      </c>
      <c r="G273" s="394" t="s">
        <v>23</v>
      </c>
      <c r="H273" s="394" t="s">
        <v>561</v>
      </c>
      <c r="I273" s="394" t="s">
        <v>419</v>
      </c>
      <c r="J273" s="395">
        <v>502.4</v>
      </c>
      <c r="K273" s="395">
        <v>502.2</v>
      </c>
      <c r="L273" s="395">
        <v>502.4</v>
      </c>
      <c r="M273" s="395">
        <v>0</v>
      </c>
      <c r="N273" s="395">
        <v>0</v>
      </c>
      <c r="O273" s="395">
        <v>0</v>
      </c>
    </row>
    <row r="274" spans="1:16" s="4" customFormat="1" ht="69" customHeight="1">
      <c r="A274" s="129">
        <v>902</v>
      </c>
      <c r="B274" s="125" t="s">
        <v>562</v>
      </c>
      <c r="C274" s="328" t="s">
        <v>563</v>
      </c>
      <c r="D274" s="329" t="s">
        <v>564</v>
      </c>
      <c r="E274" s="329" t="s">
        <v>565</v>
      </c>
      <c r="F274" s="394" t="s">
        <v>86</v>
      </c>
      <c r="G274" s="394" t="s">
        <v>59</v>
      </c>
      <c r="H274" s="394" t="s">
        <v>566</v>
      </c>
      <c r="I274" s="394" t="s">
        <v>330</v>
      </c>
      <c r="J274" s="395">
        <f t="shared" ref="J274:O274" si="76">J275</f>
        <v>49179</v>
      </c>
      <c r="K274" s="395">
        <f t="shared" si="76"/>
        <v>49179</v>
      </c>
      <c r="L274" s="395">
        <f t="shared" si="76"/>
        <v>57401.9</v>
      </c>
      <c r="M274" s="395">
        <f t="shared" si="76"/>
        <v>0</v>
      </c>
      <c r="N274" s="395">
        <f t="shared" si="76"/>
        <v>0</v>
      </c>
      <c r="O274" s="395">
        <f t="shared" si="76"/>
        <v>0</v>
      </c>
    </row>
    <row r="275" spans="1:16" s="4" customFormat="1" ht="25.5">
      <c r="A275" s="150"/>
      <c r="B275" s="302"/>
      <c r="C275" s="330" t="s">
        <v>567</v>
      </c>
      <c r="D275" s="169"/>
      <c r="E275" s="169" t="s">
        <v>549</v>
      </c>
      <c r="F275" s="49"/>
      <c r="G275" s="49"/>
      <c r="H275" s="49"/>
      <c r="I275" s="49"/>
      <c r="J275" s="420">
        <v>49179</v>
      </c>
      <c r="K275" s="420">
        <v>49179</v>
      </c>
      <c r="L275" s="420">
        <v>57401.9</v>
      </c>
      <c r="M275" s="420">
        <v>0</v>
      </c>
      <c r="N275" s="420">
        <v>0</v>
      </c>
      <c r="O275" s="420">
        <v>0</v>
      </c>
    </row>
    <row r="276" spans="1:16" s="270" customFormat="1" ht="65.25" customHeight="1">
      <c r="A276" s="124">
        <v>902</v>
      </c>
      <c r="B276" s="125" t="s">
        <v>568</v>
      </c>
      <c r="C276" s="331" t="s">
        <v>569</v>
      </c>
      <c r="D276" s="304" t="s">
        <v>570</v>
      </c>
      <c r="E276" s="304" t="s">
        <v>571</v>
      </c>
      <c r="F276" s="394" t="s">
        <v>86</v>
      </c>
      <c r="G276" s="394" t="s">
        <v>21</v>
      </c>
      <c r="H276" s="394" t="s">
        <v>572</v>
      </c>
      <c r="I276" s="417"/>
      <c r="J276" s="395">
        <f>J277+J278+J279</f>
        <v>63138.5</v>
      </c>
      <c r="K276" s="395">
        <f t="shared" ref="K276" si="77">K277+K278+K279</f>
        <v>63138.5</v>
      </c>
      <c r="L276" s="395">
        <f>L277+L278</f>
        <v>61780.299999999996</v>
      </c>
      <c r="M276" s="395">
        <f t="shared" ref="M276:O276" si="78">M277+M278+M279+M280</f>
        <v>0</v>
      </c>
      <c r="N276" s="395">
        <f t="shared" si="78"/>
        <v>0</v>
      </c>
      <c r="O276" s="395">
        <f t="shared" si="78"/>
        <v>0</v>
      </c>
      <c r="P276" s="83"/>
    </row>
    <row r="277" spans="1:16" s="270" customFormat="1" ht="24">
      <c r="A277" s="129"/>
      <c r="B277" s="130"/>
      <c r="C277" s="332" t="s">
        <v>573</v>
      </c>
      <c r="D277" s="299" t="s">
        <v>88</v>
      </c>
      <c r="E277" s="213" t="s">
        <v>574</v>
      </c>
      <c r="F277" s="49"/>
      <c r="G277" s="49"/>
      <c r="H277" s="49"/>
      <c r="I277" s="49" t="s">
        <v>210</v>
      </c>
      <c r="J277" s="420">
        <v>48355.4</v>
      </c>
      <c r="K277" s="420">
        <v>48355.4</v>
      </c>
      <c r="L277" s="420">
        <v>55894.1</v>
      </c>
      <c r="M277" s="420">
        <v>0</v>
      </c>
      <c r="N277" s="420">
        <v>0</v>
      </c>
      <c r="O277" s="420">
        <v>0</v>
      </c>
      <c r="P277" s="83"/>
    </row>
    <row r="278" spans="1:16" s="270" customFormat="1" ht="33.75" customHeight="1">
      <c r="A278" s="129"/>
      <c r="B278" s="130"/>
      <c r="C278" s="333" t="s">
        <v>575</v>
      </c>
      <c r="D278" s="334" t="s">
        <v>88</v>
      </c>
      <c r="E278" s="335" t="s">
        <v>576</v>
      </c>
      <c r="F278" s="49"/>
      <c r="G278" s="49"/>
      <c r="H278" s="49"/>
      <c r="I278" s="49" t="s">
        <v>330</v>
      </c>
      <c r="J278" s="420">
        <v>14783.1</v>
      </c>
      <c r="K278" s="420">
        <v>14783.1</v>
      </c>
      <c r="L278" s="420">
        <v>5886.2</v>
      </c>
      <c r="M278" s="420">
        <v>0</v>
      </c>
      <c r="N278" s="420">
        <v>0</v>
      </c>
      <c r="O278" s="420">
        <v>0</v>
      </c>
      <c r="P278" s="83"/>
    </row>
    <row r="279" spans="1:16" s="88" customFormat="1" ht="63.75" customHeight="1">
      <c r="A279" s="129"/>
      <c r="B279" s="130"/>
      <c r="C279" s="336" t="s">
        <v>577</v>
      </c>
      <c r="D279" s="309" t="s">
        <v>88</v>
      </c>
      <c r="E279" s="230" t="s">
        <v>578</v>
      </c>
      <c r="F279" s="394" t="s">
        <v>86</v>
      </c>
      <c r="G279" s="394" t="s">
        <v>59</v>
      </c>
      <c r="H279" s="394" t="s">
        <v>572</v>
      </c>
      <c r="I279" s="394" t="s">
        <v>330</v>
      </c>
      <c r="J279" s="395">
        <v>0</v>
      </c>
      <c r="K279" s="395">
        <v>0</v>
      </c>
      <c r="L279" s="395">
        <v>18000</v>
      </c>
      <c r="M279" s="395">
        <v>0</v>
      </c>
      <c r="N279" s="395">
        <v>0</v>
      </c>
      <c r="O279" s="395">
        <v>0</v>
      </c>
    </row>
    <row r="280" spans="1:16" s="88" customFormat="1" ht="14.25">
      <c r="A280" s="150"/>
      <c r="B280" s="130"/>
      <c r="C280" s="337"/>
      <c r="D280" s="338"/>
      <c r="E280" s="339"/>
      <c r="F280" s="394" t="s">
        <v>86</v>
      </c>
      <c r="G280" s="394" t="s">
        <v>68</v>
      </c>
      <c r="H280" s="394" t="s">
        <v>572</v>
      </c>
      <c r="I280" s="394" t="s">
        <v>210</v>
      </c>
      <c r="J280" s="395">
        <v>100</v>
      </c>
      <c r="K280" s="395">
        <v>100</v>
      </c>
      <c r="L280" s="395">
        <v>0</v>
      </c>
      <c r="M280" s="395">
        <v>0</v>
      </c>
      <c r="N280" s="395">
        <v>0</v>
      </c>
      <c r="O280" s="395">
        <v>0</v>
      </c>
    </row>
    <row r="281" spans="1:16" s="88" customFormat="1" ht="62.25" customHeight="1">
      <c r="A281" s="340">
        <v>902</v>
      </c>
      <c r="B281" s="263" t="s">
        <v>579</v>
      </c>
      <c r="C281" s="227" t="s">
        <v>580</v>
      </c>
      <c r="D281" s="127" t="s">
        <v>581</v>
      </c>
      <c r="E281" s="127" t="s">
        <v>582</v>
      </c>
      <c r="F281" s="394" t="s">
        <v>86</v>
      </c>
      <c r="G281" s="394" t="s">
        <v>59</v>
      </c>
      <c r="H281" s="394" t="s">
        <v>583</v>
      </c>
      <c r="I281" s="394" t="s">
        <v>330</v>
      </c>
      <c r="J281" s="395">
        <v>3271.1</v>
      </c>
      <c r="K281" s="395">
        <v>3271.1</v>
      </c>
      <c r="L281" s="395">
        <v>3278.8</v>
      </c>
      <c r="M281" s="395">
        <v>0</v>
      </c>
      <c r="N281" s="395">
        <v>0</v>
      </c>
      <c r="O281" s="395">
        <v>0</v>
      </c>
    </row>
    <row r="282" spans="1:16" s="88" customFormat="1" ht="61.5" customHeight="1">
      <c r="A282" s="340">
        <v>902</v>
      </c>
      <c r="B282" s="237" t="s">
        <v>584</v>
      </c>
      <c r="C282" s="227" t="s">
        <v>585</v>
      </c>
      <c r="D282" s="304" t="s">
        <v>570</v>
      </c>
      <c r="E282" s="341" t="s">
        <v>586</v>
      </c>
      <c r="F282" s="394" t="s">
        <v>86</v>
      </c>
      <c r="G282" s="394" t="s">
        <v>86</v>
      </c>
      <c r="H282" s="394" t="s">
        <v>587</v>
      </c>
      <c r="I282" s="394" t="s">
        <v>330</v>
      </c>
      <c r="J282" s="430">
        <v>0</v>
      </c>
      <c r="K282" s="395">
        <v>0</v>
      </c>
      <c r="L282" s="395">
        <v>500</v>
      </c>
      <c r="M282" s="395">
        <v>0</v>
      </c>
      <c r="N282" s="395">
        <v>0</v>
      </c>
      <c r="O282" s="395">
        <v>0</v>
      </c>
    </row>
    <row r="283" spans="1:16" s="83" customFormat="1" ht="48" customHeight="1">
      <c r="A283" s="242">
        <v>902</v>
      </c>
      <c r="B283" s="228" t="s">
        <v>588</v>
      </c>
      <c r="C283" s="227" t="s">
        <v>589</v>
      </c>
      <c r="D283" s="304" t="s">
        <v>590</v>
      </c>
      <c r="E283" s="341" t="s">
        <v>591</v>
      </c>
      <c r="F283" s="394" t="s">
        <v>86</v>
      </c>
      <c r="G283" s="394" t="s">
        <v>86</v>
      </c>
      <c r="H283" s="394" t="s">
        <v>592</v>
      </c>
      <c r="I283" s="394" t="s">
        <v>330</v>
      </c>
      <c r="J283" s="395">
        <v>50</v>
      </c>
      <c r="K283" s="395">
        <v>50</v>
      </c>
      <c r="L283" s="395">
        <v>50</v>
      </c>
      <c r="M283" s="395">
        <v>0</v>
      </c>
      <c r="N283" s="395">
        <v>0</v>
      </c>
      <c r="O283" s="395">
        <v>0</v>
      </c>
    </row>
    <row r="284" spans="1:16" s="83" customFormat="1" ht="57" customHeight="1">
      <c r="A284" s="342">
        <v>902</v>
      </c>
      <c r="B284" s="218" t="s">
        <v>593</v>
      </c>
      <c r="C284" s="343" t="s">
        <v>594</v>
      </c>
      <c r="D284" s="344" t="s">
        <v>590</v>
      </c>
      <c r="E284" s="345" t="s">
        <v>595</v>
      </c>
      <c r="F284" s="394" t="s">
        <v>86</v>
      </c>
      <c r="G284" s="394" t="s">
        <v>59</v>
      </c>
      <c r="H284" s="394" t="s">
        <v>596</v>
      </c>
      <c r="I284" s="394" t="s">
        <v>551</v>
      </c>
      <c r="J284" s="395">
        <v>954</v>
      </c>
      <c r="K284" s="395">
        <v>954</v>
      </c>
      <c r="L284" s="395">
        <v>0</v>
      </c>
      <c r="M284" s="395">
        <v>0</v>
      </c>
      <c r="N284" s="395">
        <v>0</v>
      </c>
      <c r="O284" s="395">
        <v>0</v>
      </c>
    </row>
    <row r="285" spans="1:16" s="83" customFormat="1" ht="57" customHeight="1">
      <c r="A285" s="342">
        <v>902</v>
      </c>
      <c r="B285" s="225"/>
      <c r="C285" s="346"/>
      <c r="D285" s="347"/>
      <c r="E285" s="348"/>
      <c r="F285" s="394"/>
      <c r="G285" s="394"/>
      <c r="H285" s="394" t="s">
        <v>597</v>
      </c>
      <c r="I285" s="394" t="s">
        <v>551</v>
      </c>
      <c r="J285" s="395">
        <v>8584</v>
      </c>
      <c r="K285" s="395">
        <v>8584</v>
      </c>
      <c r="L285" s="395">
        <v>0</v>
      </c>
      <c r="M285" s="395">
        <v>0</v>
      </c>
      <c r="N285" s="395">
        <v>0</v>
      </c>
      <c r="O285" s="395">
        <v>0</v>
      </c>
    </row>
    <row r="286" spans="1:16" s="83" customFormat="1" ht="42.75" customHeight="1">
      <c r="A286" s="431" t="s">
        <v>598</v>
      </c>
      <c r="B286" s="432"/>
      <c r="C286" s="432"/>
      <c r="D286" s="432"/>
      <c r="E286" s="432"/>
      <c r="F286" s="432"/>
      <c r="G286" s="432"/>
      <c r="H286" s="432"/>
      <c r="I286" s="432"/>
      <c r="J286" s="432"/>
      <c r="K286" s="432"/>
      <c r="L286" s="432"/>
      <c r="M286" s="432"/>
      <c r="N286" s="432"/>
      <c r="O286" s="433"/>
    </row>
    <row r="287" spans="1:16" s="4" customFormat="1" ht="17.850000000000001" customHeight="1">
      <c r="A287" s="349"/>
      <c r="B287" s="350" t="s">
        <v>599</v>
      </c>
      <c r="C287" s="351"/>
      <c r="D287" s="352"/>
      <c r="E287" s="352"/>
      <c r="F287" s="434"/>
      <c r="G287" s="434"/>
      <c r="H287" s="434"/>
      <c r="I287" s="434"/>
      <c r="J287" s="435">
        <f>J288+J289</f>
        <v>1206.5999999999999</v>
      </c>
      <c r="K287" s="435">
        <f t="shared" ref="K287:O287" si="79">K288+K289</f>
        <v>1206.5999999999999</v>
      </c>
      <c r="L287" s="435">
        <f t="shared" si="79"/>
        <v>1252.5</v>
      </c>
      <c r="M287" s="435">
        <f t="shared" si="79"/>
        <v>1302.5999999999999</v>
      </c>
      <c r="N287" s="435">
        <f t="shared" si="79"/>
        <v>1346.4</v>
      </c>
      <c r="O287" s="435">
        <f t="shared" si="79"/>
        <v>1399</v>
      </c>
    </row>
    <row r="288" spans="1:16" s="4" customFormat="1" ht="48.75" customHeight="1">
      <c r="A288" s="124">
        <v>902</v>
      </c>
      <c r="B288" s="125" t="s">
        <v>600</v>
      </c>
      <c r="C288" s="353" t="s">
        <v>601</v>
      </c>
      <c r="D288" s="354" t="s">
        <v>602</v>
      </c>
      <c r="E288" s="354" t="s">
        <v>603</v>
      </c>
      <c r="F288" s="368" t="s">
        <v>23</v>
      </c>
      <c r="G288" s="368" t="s">
        <v>86</v>
      </c>
      <c r="H288" s="368" t="s">
        <v>379</v>
      </c>
      <c r="I288" s="368" t="s">
        <v>247</v>
      </c>
      <c r="J288" s="436">
        <v>360</v>
      </c>
      <c r="K288" s="436">
        <v>360</v>
      </c>
      <c r="L288" s="436">
        <v>373.7</v>
      </c>
      <c r="M288" s="436">
        <v>388.6</v>
      </c>
      <c r="N288" s="436">
        <v>401.4</v>
      </c>
      <c r="O288" s="436">
        <v>417</v>
      </c>
    </row>
    <row r="289" spans="1:45" s="4" customFormat="1" ht="48" customHeight="1">
      <c r="A289" s="150"/>
      <c r="B289" s="175"/>
      <c r="C289" s="353" t="s">
        <v>604</v>
      </c>
      <c r="D289" s="354" t="s">
        <v>605</v>
      </c>
      <c r="E289" s="354" t="s">
        <v>603</v>
      </c>
      <c r="F289" s="368" t="s">
        <v>23</v>
      </c>
      <c r="G289" s="368" t="s">
        <v>86</v>
      </c>
      <c r="H289" s="368" t="s">
        <v>395</v>
      </c>
      <c r="I289" s="368" t="s">
        <v>247</v>
      </c>
      <c r="J289" s="436">
        <v>846.6</v>
      </c>
      <c r="K289" s="436">
        <v>846.6</v>
      </c>
      <c r="L289" s="436">
        <v>878.8</v>
      </c>
      <c r="M289" s="436">
        <v>914</v>
      </c>
      <c r="N289" s="436">
        <v>945</v>
      </c>
      <c r="O289" s="436">
        <v>982</v>
      </c>
    </row>
    <row r="290" spans="1:45" s="77" customFormat="1" ht="15.75">
      <c r="A290" s="439">
        <v>910</v>
      </c>
      <c r="B290" s="440" t="s">
        <v>606</v>
      </c>
      <c r="C290" s="440"/>
      <c r="D290" s="440"/>
      <c r="E290" s="440"/>
      <c r="F290" s="440"/>
      <c r="G290" s="440"/>
      <c r="H290" s="441"/>
      <c r="I290" s="442"/>
      <c r="J290" s="443">
        <f t="shared" ref="J290:O290" si="80">J292</f>
        <v>3831.8</v>
      </c>
      <c r="K290" s="444">
        <f t="shared" si="80"/>
        <v>3831.8</v>
      </c>
      <c r="L290" s="444">
        <f t="shared" si="80"/>
        <v>3764.4</v>
      </c>
      <c r="M290" s="444">
        <f t="shared" si="80"/>
        <v>4210.3</v>
      </c>
      <c r="N290" s="444">
        <f t="shared" si="80"/>
        <v>4276.2</v>
      </c>
      <c r="O290" s="445">
        <f t="shared" si="80"/>
        <v>4295.6000000000004</v>
      </c>
      <c r="P290" s="14"/>
      <c r="Q290" s="14"/>
      <c r="R290" s="14"/>
      <c r="S290" s="14"/>
      <c r="T290" s="14"/>
      <c r="U290" s="14"/>
      <c r="V290" s="14"/>
      <c r="W290" s="14"/>
      <c r="X290" s="14"/>
      <c r="Y290" s="14"/>
      <c r="Z290" s="14"/>
      <c r="AA290" s="19"/>
      <c r="AB290" s="19"/>
      <c r="AC290" s="19"/>
      <c r="AD290" s="19"/>
      <c r="AE290" s="19"/>
      <c r="AF290" s="19"/>
      <c r="AG290" s="19"/>
      <c r="AH290" s="19"/>
      <c r="AI290" s="19"/>
      <c r="AJ290" s="19"/>
      <c r="AK290" s="19"/>
      <c r="AL290" s="19"/>
      <c r="AM290" s="19"/>
      <c r="AN290" s="19"/>
      <c r="AO290" s="19"/>
      <c r="AP290" s="19"/>
      <c r="AQ290" s="19"/>
      <c r="AR290" s="19"/>
      <c r="AS290" s="19"/>
    </row>
    <row r="291" spans="1:45" s="9" customFormat="1" ht="31.7" customHeight="1">
      <c r="A291" s="59" t="s">
        <v>3</v>
      </c>
      <c r="B291" s="59"/>
      <c r="C291" s="59"/>
      <c r="D291" s="59"/>
      <c r="E291" s="59"/>
      <c r="F291" s="59"/>
      <c r="G291" s="59"/>
      <c r="H291" s="59"/>
      <c r="I291" s="59"/>
      <c r="J291" s="59"/>
      <c r="K291" s="59"/>
      <c r="L291" s="59"/>
      <c r="M291" s="59"/>
      <c r="N291" s="59"/>
      <c r="O291" s="59"/>
      <c r="P291" s="14"/>
      <c r="Q291" s="16"/>
      <c r="R291" s="16"/>
      <c r="S291" s="16"/>
      <c r="T291" s="16"/>
      <c r="U291" s="16"/>
      <c r="V291" s="16"/>
      <c r="W291" s="16"/>
      <c r="X291" s="16"/>
      <c r="Y291" s="16"/>
      <c r="Z291" s="16"/>
      <c r="AA291" s="16"/>
      <c r="AB291" s="16"/>
      <c r="AC291" s="16"/>
      <c r="AD291" s="16"/>
      <c r="AE291" s="16"/>
      <c r="AF291" s="16"/>
      <c r="AG291" s="16"/>
      <c r="AH291" s="16"/>
      <c r="AI291" s="16"/>
      <c r="AJ291" s="16"/>
      <c r="AK291" s="16"/>
      <c r="AL291" s="16"/>
      <c r="AM291" s="16"/>
      <c r="AN291" s="16"/>
      <c r="AO291" s="16"/>
      <c r="AP291" s="16"/>
      <c r="AQ291" s="16"/>
    </row>
    <row r="292" spans="1:45" s="451" customFormat="1" ht="40.5" customHeight="1">
      <c r="A292" s="85">
        <v>910</v>
      </c>
      <c r="B292" s="446" t="s">
        <v>607</v>
      </c>
      <c r="C292" s="447" t="s">
        <v>18</v>
      </c>
      <c r="D292" s="448" t="s">
        <v>608</v>
      </c>
      <c r="E292" s="449" t="s">
        <v>58</v>
      </c>
      <c r="F292" s="27"/>
      <c r="G292" s="27"/>
      <c r="H292" s="27"/>
      <c r="I292" s="27"/>
      <c r="J292" s="450">
        <f>J293</f>
        <v>3831.8</v>
      </c>
      <c r="K292" s="450">
        <f t="shared" ref="K292:O292" si="81">K293</f>
        <v>3831.8</v>
      </c>
      <c r="L292" s="450">
        <f t="shared" si="81"/>
        <v>3764.4</v>
      </c>
      <c r="M292" s="450">
        <f t="shared" si="81"/>
        <v>4210.3</v>
      </c>
      <c r="N292" s="450">
        <f t="shared" si="81"/>
        <v>4276.2</v>
      </c>
      <c r="O292" s="450">
        <f t="shared" si="81"/>
        <v>4295.6000000000004</v>
      </c>
    </row>
    <row r="293" spans="1:45" s="12" customFormat="1" ht="50.25" customHeight="1">
      <c r="A293" s="85"/>
      <c r="B293" s="446"/>
      <c r="C293" s="452" t="s">
        <v>609</v>
      </c>
      <c r="D293" s="453" t="s">
        <v>610</v>
      </c>
      <c r="E293" s="42" t="s">
        <v>611</v>
      </c>
      <c r="F293" s="87" t="s">
        <v>21</v>
      </c>
      <c r="G293" s="87" t="s">
        <v>612</v>
      </c>
      <c r="H293" s="454"/>
      <c r="I293" s="454"/>
      <c r="J293" s="24">
        <f>J294+J295+J296+J297+J298+J299+J300+J301+J302</f>
        <v>3831.8</v>
      </c>
      <c r="K293" s="24">
        <f t="shared" ref="K293:O293" si="82">K294+K295+K296+K297+K298+K299+K300+K301+K302</f>
        <v>3831.8</v>
      </c>
      <c r="L293" s="24">
        <f t="shared" si="82"/>
        <v>3764.4</v>
      </c>
      <c r="M293" s="24">
        <f>M294+M295+M296+M297+M298+M299+M300+M301+M302</f>
        <v>4210.3</v>
      </c>
      <c r="N293" s="24">
        <f t="shared" si="82"/>
        <v>4276.2</v>
      </c>
      <c r="O293" s="24">
        <f t="shared" si="82"/>
        <v>4295.6000000000004</v>
      </c>
    </row>
    <row r="294" spans="1:45" s="12" customFormat="1" ht="49.5" customHeight="1">
      <c r="A294" s="85"/>
      <c r="B294" s="446"/>
      <c r="C294" s="455" t="s">
        <v>613</v>
      </c>
      <c r="D294" s="456"/>
      <c r="E294" s="42" t="s">
        <v>614</v>
      </c>
      <c r="F294" s="383" t="s">
        <v>21</v>
      </c>
      <c r="G294" s="383" t="s">
        <v>612</v>
      </c>
      <c r="H294" s="383" t="s">
        <v>615</v>
      </c>
      <c r="I294" s="49" t="s">
        <v>22</v>
      </c>
      <c r="J294" s="47">
        <v>1609.6</v>
      </c>
      <c r="K294" s="47">
        <v>1609.6</v>
      </c>
      <c r="L294" s="47">
        <v>1583.7</v>
      </c>
      <c r="M294" s="47">
        <v>1781.5</v>
      </c>
      <c r="N294" s="47">
        <v>1781.5</v>
      </c>
      <c r="O294" s="47">
        <v>1781.5</v>
      </c>
    </row>
    <row r="295" spans="1:45" s="12" customFormat="1" ht="24.95" customHeight="1">
      <c r="A295" s="85"/>
      <c r="B295" s="446"/>
      <c r="C295" s="455" t="s">
        <v>40</v>
      </c>
      <c r="D295" s="404"/>
      <c r="E295" s="456" t="s">
        <v>41</v>
      </c>
      <c r="F295" s="383" t="s">
        <v>21</v>
      </c>
      <c r="G295" s="383" t="s">
        <v>612</v>
      </c>
      <c r="H295" s="383" t="s">
        <v>615</v>
      </c>
      <c r="I295" s="49" t="s">
        <v>24</v>
      </c>
      <c r="J295" s="47">
        <v>463.3</v>
      </c>
      <c r="K295" s="47">
        <v>463.3</v>
      </c>
      <c r="L295" s="47">
        <v>430.1</v>
      </c>
      <c r="M295" s="47">
        <v>427.5</v>
      </c>
      <c r="N295" s="47">
        <v>535.70000000000005</v>
      </c>
      <c r="O295" s="47">
        <v>535.70000000000005</v>
      </c>
    </row>
    <row r="296" spans="1:45" s="12" customFormat="1" ht="68.25" customHeight="1">
      <c r="A296" s="85"/>
      <c r="B296" s="446"/>
      <c r="C296" s="455" t="s">
        <v>616</v>
      </c>
      <c r="D296" s="404"/>
      <c r="E296" s="456" t="s">
        <v>617</v>
      </c>
      <c r="F296" s="372" t="s">
        <v>21</v>
      </c>
      <c r="G296" s="372" t="s">
        <v>612</v>
      </c>
      <c r="H296" s="372" t="s">
        <v>618</v>
      </c>
      <c r="I296" s="457" t="s">
        <v>22</v>
      </c>
      <c r="J296" s="47">
        <v>1104.4000000000001</v>
      </c>
      <c r="K296" s="47">
        <v>1104.4000000000001</v>
      </c>
      <c r="L296" s="47">
        <v>1103.9000000000001</v>
      </c>
      <c r="M296" s="47">
        <v>1266.2</v>
      </c>
      <c r="N296" s="47">
        <v>1266.2</v>
      </c>
      <c r="O296" s="47">
        <v>1266.3</v>
      </c>
    </row>
    <row r="297" spans="1:45" s="12" customFormat="1" ht="69.75" customHeight="1">
      <c r="A297" s="85"/>
      <c r="B297" s="446"/>
      <c r="C297" s="455" t="s">
        <v>40</v>
      </c>
      <c r="D297" s="404"/>
      <c r="E297" s="456" t="s">
        <v>41</v>
      </c>
      <c r="F297" s="372" t="s">
        <v>21</v>
      </c>
      <c r="G297" s="372" t="s">
        <v>612</v>
      </c>
      <c r="H297" s="372" t="s">
        <v>618</v>
      </c>
      <c r="I297" s="457" t="s">
        <v>24</v>
      </c>
      <c r="J297" s="47">
        <v>301.5</v>
      </c>
      <c r="K297" s="47">
        <v>301.5</v>
      </c>
      <c r="L297" s="47">
        <v>303.7</v>
      </c>
      <c r="M297" s="47">
        <v>293.3</v>
      </c>
      <c r="N297" s="47">
        <v>185.1</v>
      </c>
      <c r="O297" s="47">
        <v>185</v>
      </c>
    </row>
    <row r="298" spans="1:45" s="12" customFormat="1" ht="60" customHeight="1">
      <c r="A298" s="85"/>
      <c r="B298" s="446"/>
      <c r="C298" s="44" t="s">
        <v>619</v>
      </c>
      <c r="D298" s="404"/>
      <c r="E298" s="45"/>
      <c r="F298" s="46" t="s">
        <v>21</v>
      </c>
      <c r="G298" s="372" t="s">
        <v>612</v>
      </c>
      <c r="H298" s="372" t="s">
        <v>618</v>
      </c>
      <c r="I298" s="46" t="s">
        <v>25</v>
      </c>
      <c r="J298" s="47">
        <v>6.8</v>
      </c>
      <c r="K298" s="47">
        <v>6.8</v>
      </c>
      <c r="L298" s="47">
        <v>5.8</v>
      </c>
      <c r="M298" s="47">
        <v>10.4</v>
      </c>
      <c r="N298" s="47">
        <v>10.4</v>
      </c>
      <c r="O298" s="47">
        <v>10.4</v>
      </c>
    </row>
    <row r="299" spans="1:45" s="12" customFormat="1" ht="49.5" customHeight="1">
      <c r="A299" s="85"/>
      <c r="B299" s="446"/>
      <c r="C299" s="458" t="s">
        <v>620</v>
      </c>
      <c r="D299" s="27"/>
      <c r="E299" s="49" t="s">
        <v>621</v>
      </c>
      <c r="F299" s="46" t="s">
        <v>21</v>
      </c>
      <c r="G299" s="372" t="s">
        <v>612</v>
      </c>
      <c r="H299" s="372" t="s">
        <v>618</v>
      </c>
      <c r="I299" s="46" t="s">
        <v>26</v>
      </c>
      <c r="J299" s="47">
        <v>344.1</v>
      </c>
      <c r="K299" s="47">
        <v>344.1</v>
      </c>
      <c r="L299" s="47">
        <v>336.7</v>
      </c>
      <c r="M299" s="47">
        <v>428.3</v>
      </c>
      <c r="N299" s="47">
        <v>494.2</v>
      </c>
      <c r="O299" s="47">
        <v>513.6</v>
      </c>
    </row>
    <row r="300" spans="1:45" s="12" customFormat="1" ht="60">
      <c r="A300" s="85"/>
      <c r="B300" s="446"/>
      <c r="C300" s="43" t="s">
        <v>32</v>
      </c>
      <c r="D300" s="44" t="s">
        <v>30</v>
      </c>
      <c r="E300" s="45" t="s">
        <v>34</v>
      </c>
      <c r="F300" s="46" t="s">
        <v>21</v>
      </c>
      <c r="G300" s="372" t="s">
        <v>612</v>
      </c>
      <c r="H300" s="372" t="s">
        <v>618</v>
      </c>
      <c r="I300" s="46" t="s">
        <v>27</v>
      </c>
      <c r="J300" s="47">
        <v>0</v>
      </c>
      <c r="K300" s="47">
        <v>0</v>
      </c>
      <c r="L300" s="47">
        <v>0.3</v>
      </c>
      <c r="M300" s="47">
        <v>1</v>
      </c>
      <c r="N300" s="47">
        <v>1</v>
      </c>
      <c r="O300" s="47">
        <v>1</v>
      </c>
    </row>
    <row r="301" spans="1:45" ht="60">
      <c r="A301" s="85"/>
      <c r="B301" s="446"/>
      <c r="C301" s="43" t="s">
        <v>32</v>
      </c>
      <c r="D301" s="44" t="s">
        <v>31</v>
      </c>
      <c r="E301" s="45" t="s">
        <v>34</v>
      </c>
      <c r="F301" s="46" t="s">
        <v>21</v>
      </c>
      <c r="G301" s="372" t="s">
        <v>612</v>
      </c>
      <c r="H301" s="372" t="s">
        <v>618</v>
      </c>
      <c r="I301" s="46" t="s">
        <v>28</v>
      </c>
      <c r="J301" s="459">
        <v>0</v>
      </c>
      <c r="K301" s="459">
        <v>0</v>
      </c>
      <c r="L301" s="460">
        <v>0</v>
      </c>
      <c r="M301" s="460">
        <v>0</v>
      </c>
      <c r="N301" s="460">
        <v>0</v>
      </c>
      <c r="O301" s="460">
        <v>0</v>
      </c>
    </row>
    <row r="302" spans="1:45" ht="44.25" customHeight="1">
      <c r="A302" s="85"/>
      <c r="B302" s="446"/>
      <c r="C302" s="43" t="s">
        <v>33</v>
      </c>
      <c r="D302" s="44" t="s">
        <v>35</v>
      </c>
      <c r="E302" s="49" t="s">
        <v>36</v>
      </c>
      <c r="F302" s="46" t="s">
        <v>21</v>
      </c>
      <c r="G302" s="372" t="s">
        <v>612</v>
      </c>
      <c r="H302" s="372" t="s">
        <v>618</v>
      </c>
      <c r="I302" s="46" t="s">
        <v>29</v>
      </c>
      <c r="J302" s="459">
        <v>2.1</v>
      </c>
      <c r="K302" s="459">
        <v>2.1</v>
      </c>
      <c r="L302" s="460">
        <v>0.2</v>
      </c>
      <c r="M302" s="460">
        <v>2.1</v>
      </c>
      <c r="N302" s="460">
        <v>2.1</v>
      </c>
      <c r="O302" s="460">
        <v>2.1</v>
      </c>
    </row>
    <row r="303" spans="1:45" s="77" customFormat="1" ht="14.25">
      <c r="A303" s="461">
        <v>925</v>
      </c>
      <c r="B303" s="462" t="s">
        <v>622</v>
      </c>
      <c r="C303" s="462"/>
      <c r="D303" s="462"/>
      <c r="E303" s="462"/>
      <c r="F303" s="462"/>
      <c r="G303" s="462"/>
      <c r="H303" s="462"/>
      <c r="I303" s="463"/>
      <c r="J303" s="537">
        <f>J305+J314+J331+J336+J339+J350+J367+J372+J374+J375+J376+J379+J383+J389+J392+J397+J400+J403+J406+J409+J412+J414</f>
        <v>1588071.4385200001</v>
      </c>
      <c r="K303" s="537">
        <f>K305+K314+K331+K336+K339+K350+K367+K372+K374+K375+K376+K379+K383+K389+K392+K397+K400+K403+K406+K409+K412+K414</f>
        <v>1588071.4385200001</v>
      </c>
      <c r="L303" s="537">
        <f>L305+L314+L331+L336+L339+L350+L367+L372+L374+L375+L376+L379+L383+L389+L392+L397+L400+L403+L406+L409+L412+L414+L373</f>
        <v>1578917.4045000002</v>
      </c>
      <c r="M303" s="537">
        <f>M305+M314+M331+M336+M339+M350+M367+M372+M374+M375+M376+M379+M383+M389+M392+M397+M400+M403+M406+M409+M412+M414+M373</f>
        <v>1416594.2</v>
      </c>
      <c r="N303" s="537">
        <f>N305+N314+N331+N336+N339+N350+N367+N372+N374+N375+N376+N379+N383+N389+N392+N397+N400+N403+N406+N409+N412+N414+N373</f>
        <v>1347968.4999999995</v>
      </c>
      <c r="O303" s="537">
        <f>O305+O314+O331+O336+O339+O350+O367+O372+O374+O375+O376+O379+O383+O389+O392+O397+O400+O403+O406+O409+O412+O414+O373</f>
        <v>1343472.0999999996</v>
      </c>
    </row>
    <row r="304" spans="1:45" s="464" customFormat="1" ht="36" customHeight="1">
      <c r="A304" s="822" t="s">
        <v>3</v>
      </c>
      <c r="B304" s="821"/>
      <c r="C304" s="821"/>
      <c r="D304" s="821"/>
      <c r="E304" s="821"/>
      <c r="F304" s="821"/>
      <c r="G304" s="821"/>
      <c r="H304" s="821"/>
      <c r="I304" s="821"/>
      <c r="J304" s="821"/>
      <c r="K304" s="821"/>
      <c r="L304" s="821"/>
      <c r="M304" s="821"/>
      <c r="N304" s="821"/>
      <c r="O304" s="821"/>
    </row>
    <row r="305" spans="1:17" s="469" customFormat="1" ht="21" customHeight="1">
      <c r="A305" s="465"/>
      <c r="B305" s="466" t="s">
        <v>623</v>
      </c>
      <c r="C305" s="467"/>
      <c r="D305" s="468"/>
      <c r="E305" s="468"/>
      <c r="F305" s="468"/>
      <c r="G305" s="468"/>
      <c r="H305" s="468"/>
      <c r="I305" s="468"/>
      <c r="J305" s="509">
        <f t="shared" ref="J305:K305" si="83">J306+J307+J308+J309+J310+J311</f>
        <v>164784.59999999998</v>
      </c>
      <c r="K305" s="509">
        <f t="shared" si="83"/>
        <v>164784.59999999998</v>
      </c>
      <c r="L305" s="509">
        <f>L306+L307+L308+L309+L310+L311+L312+L313</f>
        <v>229514.50450000001</v>
      </c>
      <c r="M305" s="509">
        <f>M306+M307+M308+M309+M310+M311+M312+M313</f>
        <v>181040.80000000002</v>
      </c>
      <c r="N305" s="509">
        <f t="shared" ref="N305:O305" si="84">N306+N307+N308+N309+N310+N311+N312+N313</f>
        <v>118762.59999999999</v>
      </c>
      <c r="O305" s="509">
        <f t="shared" si="84"/>
        <v>119229.3</v>
      </c>
    </row>
    <row r="306" spans="1:17" s="476" customFormat="1" ht="69.75" customHeight="1">
      <c r="A306" s="470"/>
      <c r="B306" s="466"/>
      <c r="C306" s="471" t="s">
        <v>624</v>
      </c>
      <c r="D306" s="133" t="s">
        <v>88</v>
      </c>
      <c r="E306" s="472" t="s">
        <v>625</v>
      </c>
      <c r="F306" s="95" t="s">
        <v>85</v>
      </c>
      <c r="G306" s="473" t="s">
        <v>21</v>
      </c>
      <c r="H306" s="95" t="s">
        <v>626</v>
      </c>
      <c r="I306" s="95" t="s">
        <v>210</v>
      </c>
      <c r="J306" s="474">
        <f>142253.8-J307</f>
        <v>125179.69999999998</v>
      </c>
      <c r="K306" s="474">
        <f>142253.8-K307</f>
        <v>125179.69999999998</v>
      </c>
      <c r="L306" s="474">
        <f>169514.76+1250+60+26+120+28.2+100+120</f>
        <v>171218.96000000002</v>
      </c>
      <c r="M306" s="475">
        <v>131346.70000000001</v>
      </c>
      <c r="N306" s="475">
        <v>108365.9</v>
      </c>
      <c r="O306" s="475">
        <v>108573.8</v>
      </c>
      <c r="Q306" s="477"/>
    </row>
    <row r="307" spans="1:17" s="476" customFormat="1" ht="67.5" customHeight="1">
      <c r="A307" s="470"/>
      <c r="B307" s="466"/>
      <c r="C307" s="471" t="s">
        <v>627</v>
      </c>
      <c r="D307" s="133" t="s">
        <v>88</v>
      </c>
      <c r="E307" s="133" t="s">
        <v>628</v>
      </c>
      <c r="F307" s="95" t="s">
        <v>85</v>
      </c>
      <c r="G307" s="473" t="s">
        <v>21</v>
      </c>
      <c r="H307" s="95" t="s">
        <v>626</v>
      </c>
      <c r="I307" s="95" t="s">
        <v>241</v>
      </c>
      <c r="J307" s="474">
        <v>17074.099999999999</v>
      </c>
      <c r="K307" s="474">
        <v>17074.099999999999</v>
      </c>
      <c r="L307" s="474">
        <f>18176.7445+25</f>
        <v>18201.744500000001</v>
      </c>
      <c r="M307" s="475">
        <v>12303.2</v>
      </c>
      <c r="N307" s="475">
        <v>10396.700000000001</v>
      </c>
      <c r="O307" s="475">
        <v>10655.5</v>
      </c>
    </row>
    <row r="308" spans="1:17" s="476" customFormat="1" ht="36" customHeight="1">
      <c r="A308" s="470"/>
      <c r="B308" s="466"/>
      <c r="C308" s="471"/>
      <c r="D308" s="133"/>
      <c r="E308" s="133"/>
      <c r="F308" s="95" t="s">
        <v>85</v>
      </c>
      <c r="G308" s="473" t="s">
        <v>21</v>
      </c>
      <c r="H308" s="95" t="s">
        <v>629</v>
      </c>
      <c r="I308" s="95" t="s">
        <v>330</v>
      </c>
      <c r="J308" s="474">
        <v>16871.900000000001</v>
      </c>
      <c r="K308" s="474">
        <v>16871.900000000001</v>
      </c>
      <c r="L308" s="474">
        <v>0</v>
      </c>
      <c r="M308" s="478">
        <v>0</v>
      </c>
      <c r="N308" s="478">
        <v>0</v>
      </c>
      <c r="O308" s="478">
        <v>0</v>
      </c>
    </row>
    <row r="309" spans="1:17" s="476" customFormat="1" ht="36" customHeight="1">
      <c r="A309" s="470"/>
      <c r="B309" s="466"/>
      <c r="C309" s="471"/>
      <c r="D309" s="133"/>
      <c r="E309" s="133"/>
      <c r="F309" s="95" t="s">
        <v>85</v>
      </c>
      <c r="G309" s="473" t="s">
        <v>21</v>
      </c>
      <c r="H309" s="95" t="s">
        <v>629</v>
      </c>
      <c r="I309" s="95" t="s">
        <v>630</v>
      </c>
      <c r="J309" s="474">
        <v>0</v>
      </c>
      <c r="K309" s="474">
        <v>0</v>
      </c>
      <c r="L309" s="474">
        <v>1829.6</v>
      </c>
      <c r="M309" s="478">
        <v>0</v>
      </c>
      <c r="N309" s="478">
        <v>0</v>
      </c>
      <c r="O309" s="478">
        <v>0</v>
      </c>
    </row>
    <row r="310" spans="1:17" s="476" customFormat="1" ht="40.5" customHeight="1">
      <c r="A310" s="470"/>
      <c r="B310" s="466"/>
      <c r="C310" s="479" t="s">
        <v>631</v>
      </c>
      <c r="D310" s="480"/>
      <c r="E310" s="480" t="s">
        <v>632</v>
      </c>
      <c r="F310" s="95" t="s">
        <v>85</v>
      </c>
      <c r="G310" s="473" t="s">
        <v>21</v>
      </c>
      <c r="H310" s="95" t="s">
        <v>633</v>
      </c>
      <c r="I310" s="95" t="s">
        <v>330</v>
      </c>
      <c r="J310" s="474">
        <v>5658.9</v>
      </c>
      <c r="K310" s="474">
        <v>5658.9</v>
      </c>
      <c r="L310" s="474">
        <v>7188.9</v>
      </c>
      <c r="M310" s="478">
        <v>0</v>
      </c>
      <c r="N310" s="478">
        <v>0</v>
      </c>
      <c r="O310" s="478">
        <v>0</v>
      </c>
    </row>
    <row r="311" spans="1:17" s="476" customFormat="1" ht="40.5" customHeight="1">
      <c r="A311" s="470"/>
      <c r="B311" s="466"/>
      <c r="C311" s="481"/>
      <c r="D311" s="482"/>
      <c r="E311" s="482"/>
      <c r="F311" s="95" t="s">
        <v>85</v>
      </c>
      <c r="G311" s="473" t="s">
        <v>21</v>
      </c>
      <c r="H311" s="95" t="s">
        <v>633</v>
      </c>
      <c r="I311" s="95" t="s">
        <v>630</v>
      </c>
      <c r="J311" s="474">
        <v>0</v>
      </c>
      <c r="K311" s="474">
        <v>0</v>
      </c>
      <c r="L311" s="474">
        <v>400</v>
      </c>
      <c r="M311" s="475">
        <v>0</v>
      </c>
      <c r="N311" s="478">
        <v>0</v>
      </c>
      <c r="O311" s="478">
        <v>0</v>
      </c>
    </row>
    <row r="312" spans="1:17" s="476" customFormat="1" ht="40.5" customHeight="1">
      <c r="A312" s="470"/>
      <c r="B312" s="342"/>
      <c r="C312" s="479" t="s">
        <v>634</v>
      </c>
      <c r="D312" s="483"/>
      <c r="E312" s="483"/>
      <c r="F312" s="95" t="s">
        <v>85</v>
      </c>
      <c r="G312" s="473" t="s">
        <v>21</v>
      </c>
      <c r="H312" s="95" t="s">
        <v>635</v>
      </c>
      <c r="I312" s="95" t="s">
        <v>330</v>
      </c>
      <c r="J312" s="474">
        <v>0</v>
      </c>
      <c r="K312" s="474">
        <v>0</v>
      </c>
      <c r="L312" s="474">
        <v>6810.3</v>
      </c>
      <c r="M312" s="475">
        <v>0</v>
      </c>
      <c r="N312" s="478">
        <v>0</v>
      </c>
      <c r="O312" s="478">
        <v>0</v>
      </c>
    </row>
    <row r="313" spans="1:17" s="476" customFormat="1" ht="40.5" customHeight="1">
      <c r="A313" s="470"/>
      <c r="B313" s="342"/>
      <c r="C313" s="481"/>
      <c r="D313" s="483"/>
      <c r="E313" s="483"/>
      <c r="F313" s="95" t="s">
        <v>85</v>
      </c>
      <c r="G313" s="473" t="s">
        <v>21</v>
      </c>
      <c r="H313" s="95" t="s">
        <v>635</v>
      </c>
      <c r="I313" s="95" t="s">
        <v>551</v>
      </c>
      <c r="J313" s="474">
        <v>0</v>
      </c>
      <c r="K313" s="474">
        <v>0</v>
      </c>
      <c r="L313" s="474">
        <v>23865</v>
      </c>
      <c r="M313" s="475">
        <v>37390.9</v>
      </c>
      <c r="N313" s="478">
        <v>0</v>
      </c>
      <c r="O313" s="478">
        <v>0</v>
      </c>
    </row>
    <row r="314" spans="1:17" s="476" customFormat="1" ht="40.5" customHeight="1">
      <c r="A314" s="470"/>
      <c r="B314" s="466" t="s">
        <v>636</v>
      </c>
      <c r="C314" s="484"/>
      <c r="D314" s="483"/>
      <c r="E314" s="483"/>
      <c r="F314" s="95"/>
      <c r="G314" s="473"/>
      <c r="H314" s="95"/>
      <c r="I314" s="95"/>
      <c r="J314" s="485">
        <f t="shared" ref="J314:K314" si="85">J315+J316+J317+J318+J319+J320+J321+J322+J325+J326+J327+J328+J329</f>
        <v>158450.4</v>
      </c>
      <c r="K314" s="485">
        <f t="shared" si="85"/>
        <v>158450.4</v>
      </c>
      <c r="L314" s="485">
        <f>L315+L316+L317+L318+L319+L320+L321+L322+L325+L326+L327+L328+L329+L323+L324+L330</f>
        <v>212933.60000000006</v>
      </c>
      <c r="M314" s="485">
        <f t="shared" ref="M314:O314" si="86">M315+M316+M317+M318+M319+M320+M321+M322+M325+M326+M327+M328+M329+M323+M324+M330</f>
        <v>124014.7</v>
      </c>
      <c r="N314" s="485">
        <f t="shared" si="86"/>
        <v>126454.99999999999</v>
      </c>
      <c r="O314" s="485">
        <f t="shared" si="86"/>
        <v>126440.29999999999</v>
      </c>
    </row>
    <row r="315" spans="1:17" s="476" customFormat="1" ht="39" customHeight="1">
      <c r="A315" s="470"/>
      <c r="B315" s="466"/>
      <c r="C315" s="471" t="s">
        <v>637</v>
      </c>
      <c r="D315" s="133" t="s">
        <v>88</v>
      </c>
      <c r="E315" s="472" t="s">
        <v>638</v>
      </c>
      <c r="F315" s="95" t="s">
        <v>85</v>
      </c>
      <c r="G315" s="473" t="s">
        <v>59</v>
      </c>
      <c r="H315" s="95" t="s">
        <v>639</v>
      </c>
      <c r="I315" s="95" t="s">
        <v>210</v>
      </c>
      <c r="J315" s="474">
        <f>120524.7-J316</f>
        <v>115787.8</v>
      </c>
      <c r="K315" s="474">
        <f>120524.7-K316</f>
        <v>115787.8</v>
      </c>
      <c r="L315" s="474">
        <f>147617.7+1250+120+44+30+40+86.5+30+30+90</f>
        <v>149338.20000000001</v>
      </c>
      <c r="M315" s="475">
        <v>112987.7</v>
      </c>
      <c r="N315" s="475">
        <v>115591.9</v>
      </c>
      <c r="O315" s="475">
        <v>115591.9</v>
      </c>
    </row>
    <row r="316" spans="1:17" s="476" customFormat="1" ht="32.25" customHeight="1">
      <c r="A316" s="470"/>
      <c r="B316" s="466"/>
      <c r="C316" s="471" t="s">
        <v>637</v>
      </c>
      <c r="D316" s="133" t="s">
        <v>88</v>
      </c>
      <c r="E316" s="133" t="s">
        <v>628</v>
      </c>
      <c r="F316" s="95" t="s">
        <v>85</v>
      </c>
      <c r="G316" s="473" t="s">
        <v>59</v>
      </c>
      <c r="H316" s="95" t="s">
        <v>639</v>
      </c>
      <c r="I316" s="95" t="s">
        <v>241</v>
      </c>
      <c r="J316" s="474">
        <v>4736.8999999999996</v>
      </c>
      <c r="K316" s="474">
        <v>4736.8999999999996</v>
      </c>
      <c r="L316" s="474">
        <v>7558.2</v>
      </c>
      <c r="M316" s="475">
        <v>5738.6</v>
      </c>
      <c r="N316" s="475">
        <v>5574.7</v>
      </c>
      <c r="O316" s="475">
        <v>5560</v>
      </c>
    </row>
    <row r="317" spans="1:17" s="476" customFormat="1" ht="21" customHeight="1">
      <c r="A317" s="470"/>
      <c r="B317" s="466"/>
      <c r="C317" s="471"/>
      <c r="D317" s="133" t="s">
        <v>640</v>
      </c>
      <c r="E317" s="133"/>
      <c r="F317" s="95" t="s">
        <v>85</v>
      </c>
      <c r="G317" s="473" t="s">
        <v>59</v>
      </c>
      <c r="H317" s="95" t="s">
        <v>641</v>
      </c>
      <c r="I317" s="95" t="s">
        <v>330</v>
      </c>
      <c r="J317" s="474">
        <v>1195.5</v>
      </c>
      <c r="K317" s="474">
        <v>1195.5</v>
      </c>
      <c r="L317" s="474">
        <v>4916.2</v>
      </c>
      <c r="M317" s="478">
        <v>0</v>
      </c>
      <c r="N317" s="478">
        <v>0</v>
      </c>
      <c r="O317" s="478">
        <v>0</v>
      </c>
    </row>
    <row r="318" spans="1:17" s="476" customFormat="1" ht="21" customHeight="1">
      <c r="A318" s="470"/>
      <c r="B318" s="466"/>
      <c r="C318" s="471"/>
      <c r="D318" s="133"/>
      <c r="E318" s="133"/>
      <c r="F318" s="95" t="s">
        <v>85</v>
      </c>
      <c r="G318" s="473" t="s">
        <v>59</v>
      </c>
      <c r="H318" s="95" t="s">
        <v>641</v>
      </c>
      <c r="I318" s="95" t="s">
        <v>630</v>
      </c>
      <c r="J318" s="474">
        <v>4365.7</v>
      </c>
      <c r="K318" s="474">
        <v>4365.7</v>
      </c>
      <c r="L318" s="474">
        <v>1330</v>
      </c>
      <c r="M318" s="478">
        <v>0</v>
      </c>
      <c r="N318" s="478">
        <v>0</v>
      </c>
      <c r="O318" s="478">
        <v>0</v>
      </c>
    </row>
    <row r="319" spans="1:17" s="476" customFormat="1" ht="39.75" customHeight="1">
      <c r="A319" s="470"/>
      <c r="B319" s="466"/>
      <c r="C319" s="471" t="s">
        <v>642</v>
      </c>
      <c r="D319" s="133"/>
      <c r="E319" s="133"/>
      <c r="F319" s="95" t="s">
        <v>85</v>
      </c>
      <c r="G319" s="473" t="s">
        <v>59</v>
      </c>
      <c r="H319" s="95" t="s">
        <v>643</v>
      </c>
      <c r="I319" s="95" t="s">
        <v>330</v>
      </c>
      <c r="J319" s="474">
        <v>1997.2</v>
      </c>
      <c r="K319" s="474">
        <v>1997.2</v>
      </c>
      <c r="L319" s="474">
        <v>0</v>
      </c>
      <c r="M319" s="478">
        <v>0</v>
      </c>
      <c r="N319" s="478">
        <v>0</v>
      </c>
      <c r="O319" s="478">
        <v>0</v>
      </c>
    </row>
    <row r="320" spans="1:17" s="476" customFormat="1" ht="49.5" customHeight="1">
      <c r="A320" s="470"/>
      <c r="B320" s="466"/>
      <c r="C320" s="471" t="s">
        <v>644</v>
      </c>
      <c r="D320" s="133"/>
      <c r="E320" s="133"/>
      <c r="F320" s="95" t="s">
        <v>85</v>
      </c>
      <c r="G320" s="473" t="s">
        <v>59</v>
      </c>
      <c r="H320" s="95" t="s">
        <v>645</v>
      </c>
      <c r="I320" s="95" t="s">
        <v>330</v>
      </c>
      <c r="J320" s="474">
        <v>0</v>
      </c>
      <c r="K320" s="474">
        <v>0</v>
      </c>
      <c r="L320" s="474">
        <v>5280.1</v>
      </c>
      <c r="M320" s="478">
        <v>0</v>
      </c>
      <c r="N320" s="478">
        <v>0</v>
      </c>
      <c r="O320" s="478">
        <v>0</v>
      </c>
    </row>
    <row r="321" spans="1:15" s="476" customFormat="1" ht="49.5" customHeight="1">
      <c r="A321" s="470"/>
      <c r="B321" s="466"/>
      <c r="C321" s="471" t="s">
        <v>646</v>
      </c>
      <c r="D321" s="133"/>
      <c r="E321" s="133"/>
      <c r="F321" s="95" t="s">
        <v>85</v>
      </c>
      <c r="G321" s="473" t="s">
        <v>59</v>
      </c>
      <c r="H321" s="95" t="s">
        <v>647</v>
      </c>
      <c r="I321" s="95" t="s">
        <v>330</v>
      </c>
      <c r="J321" s="474">
        <v>0</v>
      </c>
      <c r="K321" s="474">
        <v>0</v>
      </c>
      <c r="L321" s="474">
        <v>1199.7</v>
      </c>
      <c r="M321" s="478">
        <v>0</v>
      </c>
      <c r="N321" s="478">
        <v>0</v>
      </c>
      <c r="O321" s="478">
        <v>0</v>
      </c>
    </row>
    <row r="322" spans="1:15" s="476" customFormat="1" ht="49.5" customHeight="1">
      <c r="A322" s="470"/>
      <c r="B322" s="466"/>
      <c r="C322" s="471" t="s">
        <v>648</v>
      </c>
      <c r="D322" s="133"/>
      <c r="E322" s="133"/>
      <c r="F322" s="95" t="s">
        <v>85</v>
      </c>
      <c r="G322" s="473" t="s">
        <v>59</v>
      </c>
      <c r="H322" s="95" t="s">
        <v>649</v>
      </c>
      <c r="I322" s="95" t="s">
        <v>330</v>
      </c>
      <c r="J322" s="474">
        <v>0</v>
      </c>
      <c r="K322" s="474">
        <v>0</v>
      </c>
      <c r="L322" s="474">
        <v>1923.1</v>
      </c>
      <c r="M322" s="478">
        <v>0</v>
      </c>
      <c r="N322" s="478">
        <v>0</v>
      </c>
      <c r="O322" s="478">
        <v>0</v>
      </c>
    </row>
    <row r="323" spans="1:15" s="476" customFormat="1" ht="49.5" customHeight="1">
      <c r="A323" s="470"/>
      <c r="B323" s="466"/>
      <c r="C323" s="471" t="s">
        <v>650</v>
      </c>
      <c r="D323" s="133"/>
      <c r="E323" s="133"/>
      <c r="F323" s="95" t="s">
        <v>85</v>
      </c>
      <c r="G323" s="473" t="s">
        <v>59</v>
      </c>
      <c r="H323" s="95" t="s">
        <v>651</v>
      </c>
      <c r="I323" s="95" t="s">
        <v>330</v>
      </c>
      <c r="J323" s="474">
        <v>0</v>
      </c>
      <c r="K323" s="474">
        <v>0</v>
      </c>
      <c r="L323" s="474">
        <v>262.89999999999998</v>
      </c>
      <c r="M323" s="478">
        <v>0</v>
      </c>
      <c r="N323" s="478">
        <v>0</v>
      </c>
      <c r="O323" s="478">
        <v>0</v>
      </c>
    </row>
    <row r="324" spans="1:15" s="476" customFormat="1" ht="49.5" customHeight="1">
      <c r="A324" s="470"/>
      <c r="B324" s="466"/>
      <c r="C324" s="471" t="s">
        <v>652</v>
      </c>
      <c r="D324" s="133"/>
      <c r="E324" s="133"/>
      <c r="F324" s="95" t="s">
        <v>85</v>
      </c>
      <c r="G324" s="473" t="s">
        <v>59</v>
      </c>
      <c r="H324" s="95" t="s">
        <v>651</v>
      </c>
      <c r="I324" s="95" t="s">
        <v>330</v>
      </c>
      <c r="J324" s="474">
        <v>0</v>
      </c>
      <c r="K324" s="474">
        <v>0</v>
      </c>
      <c r="L324" s="474">
        <f>11252-262.9</f>
        <v>10989.1</v>
      </c>
      <c r="M324" s="478">
        <v>0</v>
      </c>
      <c r="N324" s="478">
        <v>0</v>
      </c>
      <c r="O324" s="478">
        <v>0</v>
      </c>
    </row>
    <row r="325" spans="1:15" s="476" customFormat="1" ht="49.5" customHeight="1">
      <c r="A325" s="470"/>
      <c r="B325" s="466"/>
      <c r="C325" s="471" t="s">
        <v>653</v>
      </c>
      <c r="D325" s="133" t="s">
        <v>640</v>
      </c>
      <c r="E325" s="133" t="s">
        <v>654</v>
      </c>
      <c r="F325" s="95" t="s">
        <v>85</v>
      </c>
      <c r="G325" s="473" t="s">
        <v>59</v>
      </c>
      <c r="H325" s="95" t="s">
        <v>633</v>
      </c>
      <c r="I325" s="95" t="s">
        <v>330</v>
      </c>
      <c r="J325" s="474">
        <v>27863.200000000001</v>
      </c>
      <c r="K325" s="474">
        <v>27863.200000000001</v>
      </c>
      <c r="L325" s="474">
        <v>20181.099999999999</v>
      </c>
      <c r="M325" s="478">
        <v>0</v>
      </c>
      <c r="N325" s="478">
        <v>0</v>
      </c>
      <c r="O325" s="478">
        <v>0</v>
      </c>
    </row>
    <row r="326" spans="1:15" s="476" customFormat="1" ht="24.75" customHeight="1">
      <c r="A326" s="470"/>
      <c r="B326" s="466"/>
      <c r="C326" s="471" t="s">
        <v>655</v>
      </c>
      <c r="D326" s="133" t="s">
        <v>640</v>
      </c>
      <c r="E326" s="133" t="s">
        <v>656</v>
      </c>
      <c r="F326" s="95" t="s">
        <v>85</v>
      </c>
      <c r="G326" s="473" t="s">
        <v>59</v>
      </c>
      <c r="H326" s="95" t="s">
        <v>633</v>
      </c>
      <c r="I326" s="95" t="s">
        <v>630</v>
      </c>
      <c r="J326" s="474">
        <v>82.2</v>
      </c>
      <c r="K326" s="474">
        <v>82.2</v>
      </c>
      <c r="L326" s="474">
        <v>6500</v>
      </c>
      <c r="M326" s="475">
        <v>0</v>
      </c>
      <c r="N326" s="478">
        <v>0</v>
      </c>
      <c r="O326" s="478">
        <v>0</v>
      </c>
    </row>
    <row r="327" spans="1:15" s="476" customFormat="1" ht="24.75" customHeight="1">
      <c r="A327" s="470"/>
      <c r="B327" s="466"/>
      <c r="C327" s="471" t="s">
        <v>657</v>
      </c>
      <c r="D327" s="133"/>
      <c r="E327" s="133" t="s">
        <v>658</v>
      </c>
      <c r="F327" s="95" t="s">
        <v>85</v>
      </c>
      <c r="G327" s="473" t="s">
        <v>59</v>
      </c>
      <c r="H327" s="95" t="s">
        <v>659</v>
      </c>
      <c r="I327" s="95" t="s">
        <v>330</v>
      </c>
      <c r="J327" s="474">
        <v>2368.9</v>
      </c>
      <c r="K327" s="474">
        <v>2368.9</v>
      </c>
      <c r="L327" s="474">
        <v>1773.1</v>
      </c>
      <c r="M327" s="475">
        <v>4957.2</v>
      </c>
      <c r="N327" s="475">
        <v>4957.2</v>
      </c>
      <c r="O327" s="475">
        <v>4957.2</v>
      </c>
    </row>
    <row r="328" spans="1:15" s="476" customFormat="1" ht="24.75" customHeight="1">
      <c r="A328" s="470"/>
      <c r="B328" s="466"/>
      <c r="C328" s="471" t="s">
        <v>657</v>
      </c>
      <c r="D328" s="133"/>
      <c r="E328" s="133" t="s">
        <v>658</v>
      </c>
      <c r="F328" s="95" t="s">
        <v>85</v>
      </c>
      <c r="G328" s="473" t="s">
        <v>59</v>
      </c>
      <c r="H328" s="95" t="s">
        <v>659</v>
      </c>
      <c r="I328" s="95" t="s">
        <v>630</v>
      </c>
      <c r="J328" s="474">
        <v>53</v>
      </c>
      <c r="K328" s="474">
        <v>53</v>
      </c>
      <c r="L328" s="474">
        <v>63.6</v>
      </c>
      <c r="M328" s="475">
        <v>331.2</v>
      </c>
      <c r="N328" s="475">
        <v>331.2</v>
      </c>
      <c r="O328" s="475">
        <v>331.2</v>
      </c>
    </row>
    <row r="329" spans="1:15" s="476" customFormat="1" ht="24.75" customHeight="1">
      <c r="A329" s="470"/>
      <c r="B329" s="466"/>
      <c r="C329" s="471"/>
      <c r="D329" s="133"/>
      <c r="E329" s="133"/>
      <c r="F329" s="95" t="s">
        <v>85</v>
      </c>
      <c r="G329" s="473" t="s">
        <v>59</v>
      </c>
      <c r="H329" s="95" t="s">
        <v>660</v>
      </c>
      <c r="I329" s="95" t="s">
        <v>551</v>
      </c>
      <c r="J329" s="474">
        <v>0</v>
      </c>
      <c r="K329" s="474">
        <v>0</v>
      </c>
      <c r="L329" s="474">
        <v>1541.4</v>
      </c>
      <c r="M329" s="475">
        <v>0</v>
      </c>
      <c r="N329" s="475">
        <v>0</v>
      </c>
      <c r="O329" s="475">
        <v>0</v>
      </c>
    </row>
    <row r="330" spans="1:15" s="476" customFormat="1" ht="24.75" customHeight="1">
      <c r="A330" s="470"/>
      <c r="B330" s="166"/>
      <c r="C330" s="471"/>
      <c r="D330" s="133"/>
      <c r="E330" s="133"/>
      <c r="F330" s="95" t="s">
        <v>85</v>
      </c>
      <c r="G330" s="473" t="s">
        <v>59</v>
      </c>
      <c r="H330" s="95" t="s">
        <v>660</v>
      </c>
      <c r="I330" s="95" t="s">
        <v>330</v>
      </c>
      <c r="J330" s="474">
        <v>0</v>
      </c>
      <c r="K330" s="474">
        <v>0</v>
      </c>
      <c r="L330" s="474">
        <v>76.900000000000006</v>
      </c>
      <c r="M330" s="475">
        <v>0</v>
      </c>
      <c r="N330" s="475">
        <v>0</v>
      </c>
      <c r="O330" s="475">
        <v>0</v>
      </c>
    </row>
    <row r="331" spans="1:15" s="476" customFormat="1" ht="24.75" customHeight="1">
      <c r="A331" s="470"/>
      <c r="B331" s="217" t="s">
        <v>661</v>
      </c>
      <c r="C331" s="471"/>
      <c r="D331" s="133"/>
      <c r="E331" s="133"/>
      <c r="F331" s="95"/>
      <c r="G331" s="473"/>
      <c r="H331" s="95"/>
      <c r="I331" s="95"/>
      <c r="J331" s="486">
        <f t="shared" ref="J331:O331" si="87">J332+J333+J334+J335</f>
        <v>63731.8</v>
      </c>
      <c r="K331" s="486">
        <f t="shared" si="87"/>
        <v>63731.8</v>
      </c>
      <c r="L331" s="486">
        <f t="shared" si="87"/>
        <v>67615.199999999997</v>
      </c>
      <c r="M331" s="487">
        <f t="shared" si="87"/>
        <v>69229.600000000006</v>
      </c>
      <c r="N331" s="487">
        <f t="shared" si="87"/>
        <v>62655.299999999996</v>
      </c>
      <c r="O331" s="487">
        <f t="shared" si="87"/>
        <v>57808.7</v>
      </c>
    </row>
    <row r="332" spans="1:15" s="476" customFormat="1" ht="24.75" customHeight="1">
      <c r="A332" s="470"/>
      <c r="B332" s="221"/>
      <c r="C332" s="471" t="s">
        <v>637</v>
      </c>
      <c r="D332" s="133"/>
      <c r="E332" s="133" t="s">
        <v>527</v>
      </c>
      <c r="F332" s="95" t="s">
        <v>85</v>
      </c>
      <c r="G332" s="473" t="s">
        <v>23</v>
      </c>
      <c r="H332" s="488" t="s">
        <v>662</v>
      </c>
      <c r="I332" s="95" t="s">
        <v>210</v>
      </c>
      <c r="J332" s="474">
        <f>63731.8-J333</f>
        <v>46963.200000000004</v>
      </c>
      <c r="K332" s="474">
        <f>63731.8-K333</f>
        <v>46963.200000000004</v>
      </c>
      <c r="L332" s="474">
        <f>49429.5+36</f>
        <v>49465.5</v>
      </c>
      <c r="M332" s="475">
        <v>51808.3</v>
      </c>
      <c r="N332" s="475">
        <v>47034.2</v>
      </c>
      <c r="O332" s="475">
        <v>43399.199999999997</v>
      </c>
    </row>
    <row r="333" spans="1:15" s="476" customFormat="1" ht="24.75" customHeight="1">
      <c r="A333" s="470"/>
      <c r="B333" s="221"/>
      <c r="C333" s="471" t="s">
        <v>637</v>
      </c>
      <c r="D333" s="133"/>
      <c r="E333" s="133" t="s">
        <v>527</v>
      </c>
      <c r="F333" s="95" t="s">
        <v>85</v>
      </c>
      <c r="G333" s="473" t="s">
        <v>23</v>
      </c>
      <c r="H333" s="488" t="s">
        <v>662</v>
      </c>
      <c r="I333" s="95" t="s">
        <v>241</v>
      </c>
      <c r="J333" s="474">
        <v>16768.599999999999</v>
      </c>
      <c r="K333" s="474">
        <v>16768.599999999999</v>
      </c>
      <c r="L333" s="474">
        <v>18149.7</v>
      </c>
      <c r="M333" s="475">
        <v>17421.3</v>
      </c>
      <c r="N333" s="475">
        <v>15621.1</v>
      </c>
      <c r="O333" s="475">
        <v>14409.5</v>
      </c>
    </row>
    <row r="334" spans="1:15" s="476" customFormat="1" ht="24.75" customHeight="1">
      <c r="A334" s="470"/>
      <c r="B334" s="221"/>
      <c r="C334" s="471"/>
      <c r="D334" s="133"/>
      <c r="E334" s="133"/>
      <c r="F334" s="95" t="s">
        <v>85</v>
      </c>
      <c r="G334" s="473" t="s">
        <v>23</v>
      </c>
      <c r="H334" s="95" t="s">
        <v>641</v>
      </c>
      <c r="I334" s="95" t="s">
        <v>330</v>
      </c>
      <c r="J334" s="474">
        <v>0</v>
      </c>
      <c r="K334" s="474">
        <v>0</v>
      </c>
      <c r="L334" s="474">
        <v>0</v>
      </c>
      <c r="M334" s="475">
        <v>0</v>
      </c>
      <c r="N334" s="475">
        <v>0</v>
      </c>
      <c r="O334" s="475">
        <v>0</v>
      </c>
    </row>
    <row r="335" spans="1:15" s="476" customFormat="1" ht="24.75" customHeight="1">
      <c r="A335" s="470"/>
      <c r="B335" s="223"/>
      <c r="C335" s="471"/>
      <c r="D335" s="133"/>
      <c r="E335" s="133"/>
      <c r="F335" s="95" t="s">
        <v>85</v>
      </c>
      <c r="G335" s="473" t="s">
        <v>23</v>
      </c>
      <c r="H335" s="95" t="s">
        <v>641</v>
      </c>
      <c r="I335" s="95" t="s">
        <v>630</v>
      </c>
      <c r="J335" s="474">
        <v>0</v>
      </c>
      <c r="K335" s="474">
        <v>0</v>
      </c>
      <c r="L335" s="474">
        <v>0</v>
      </c>
      <c r="M335" s="475">
        <v>0</v>
      </c>
      <c r="N335" s="475">
        <v>0</v>
      </c>
      <c r="O335" s="475">
        <v>0</v>
      </c>
    </row>
    <row r="336" spans="1:15" s="476" customFormat="1" ht="52.5" customHeight="1">
      <c r="A336" s="470"/>
      <c r="B336" s="489" t="s">
        <v>663</v>
      </c>
      <c r="C336" s="490" t="s">
        <v>664</v>
      </c>
      <c r="D336" s="138" t="s">
        <v>665</v>
      </c>
      <c r="E336" s="491" t="s">
        <v>666</v>
      </c>
      <c r="F336" s="492"/>
      <c r="G336" s="473"/>
      <c r="H336" s="492"/>
      <c r="I336" s="492"/>
      <c r="J336" s="486">
        <f t="shared" ref="J336" si="88">SUM(J337:J338)</f>
        <v>0</v>
      </c>
      <c r="K336" s="486">
        <f t="shared" ref="K336:L336" si="89">SUM(K337:K338)</f>
        <v>0</v>
      </c>
      <c r="L336" s="486">
        <f t="shared" si="89"/>
        <v>27.3</v>
      </c>
      <c r="M336" s="493">
        <f>M338</f>
        <v>331.7</v>
      </c>
      <c r="N336" s="493">
        <f t="shared" ref="N336:O336" si="90">N338</f>
        <v>331.7</v>
      </c>
      <c r="O336" s="493">
        <f t="shared" si="90"/>
        <v>356</v>
      </c>
    </row>
    <row r="337" spans="1:15" s="476" customFormat="1" ht="52.5" customHeight="1">
      <c r="A337" s="470"/>
      <c r="B337" s="470"/>
      <c r="C337" s="490"/>
      <c r="D337" s="138"/>
      <c r="E337" s="491"/>
      <c r="F337" s="95" t="s">
        <v>85</v>
      </c>
      <c r="G337" s="473" t="s">
        <v>103</v>
      </c>
      <c r="H337" s="95" t="s">
        <v>667</v>
      </c>
      <c r="I337" s="95" t="s">
        <v>249</v>
      </c>
      <c r="J337" s="474">
        <v>0</v>
      </c>
      <c r="K337" s="474">
        <v>0</v>
      </c>
      <c r="L337" s="474">
        <v>6.3</v>
      </c>
      <c r="M337" s="478">
        <v>0</v>
      </c>
      <c r="N337" s="478">
        <v>0</v>
      </c>
      <c r="O337" s="478">
        <v>0</v>
      </c>
    </row>
    <row r="338" spans="1:15" s="476" customFormat="1" ht="40.5" customHeight="1">
      <c r="A338" s="470"/>
      <c r="B338" s="494"/>
      <c r="C338" s="471" t="s">
        <v>668</v>
      </c>
      <c r="D338" s="133"/>
      <c r="E338" s="133" t="s">
        <v>669</v>
      </c>
      <c r="F338" s="95" t="s">
        <v>85</v>
      </c>
      <c r="G338" s="473" t="s">
        <v>103</v>
      </c>
      <c r="H338" s="95" t="s">
        <v>667</v>
      </c>
      <c r="I338" s="95" t="s">
        <v>330</v>
      </c>
      <c r="J338" s="474">
        <v>0</v>
      </c>
      <c r="K338" s="474">
        <v>0</v>
      </c>
      <c r="L338" s="474">
        <v>21</v>
      </c>
      <c r="M338" s="475">
        <v>331.7</v>
      </c>
      <c r="N338" s="475">
        <v>331.7</v>
      </c>
      <c r="O338" s="475">
        <v>356</v>
      </c>
    </row>
    <row r="339" spans="1:15" s="476" customFormat="1" ht="39" customHeight="1">
      <c r="A339" s="470"/>
      <c r="B339" s="489" t="s">
        <v>670</v>
      </c>
      <c r="C339" s="490" t="s">
        <v>664</v>
      </c>
      <c r="D339" s="138" t="s">
        <v>671</v>
      </c>
      <c r="E339" s="491" t="s">
        <v>666</v>
      </c>
      <c r="F339" s="495"/>
      <c r="G339" s="473"/>
      <c r="H339" s="495"/>
      <c r="I339" s="495"/>
      <c r="J339" s="485">
        <f t="shared" ref="J339:L339" si="91">J340+J341+J342+J343+J344+J346+J347+J348+J349</f>
        <v>8637.0000000000018</v>
      </c>
      <c r="K339" s="485">
        <f t="shared" si="91"/>
        <v>8637.0000000000018</v>
      </c>
      <c r="L339" s="485">
        <f t="shared" si="91"/>
        <v>8026.4000000000005</v>
      </c>
      <c r="M339" s="487">
        <f>M340+M341+M342+M343+M344+M346+M347+M348+M349+M345</f>
        <v>8070</v>
      </c>
      <c r="N339" s="487">
        <f t="shared" ref="N339:O339" si="92">N340+N341+N342+N343+N344+N346+N347+N348+N349+N345</f>
        <v>7042.4000000000005</v>
      </c>
      <c r="O339" s="487">
        <f t="shared" si="92"/>
        <v>7058.2999999999993</v>
      </c>
    </row>
    <row r="340" spans="1:15" s="476" customFormat="1" ht="52.5" customHeight="1">
      <c r="A340" s="470"/>
      <c r="B340" s="470"/>
      <c r="C340" s="479" t="s">
        <v>672</v>
      </c>
      <c r="D340" s="133" t="s">
        <v>640</v>
      </c>
      <c r="E340" s="133" t="s">
        <v>673</v>
      </c>
      <c r="F340" s="473" t="s">
        <v>85</v>
      </c>
      <c r="G340" s="473" t="s">
        <v>85</v>
      </c>
      <c r="H340" s="473" t="s">
        <v>674</v>
      </c>
      <c r="I340" s="473" t="s">
        <v>330</v>
      </c>
      <c r="J340" s="496">
        <v>4337</v>
      </c>
      <c r="K340" s="496">
        <v>4337</v>
      </c>
      <c r="L340" s="496">
        <v>0</v>
      </c>
      <c r="M340" s="497">
        <f>4204.3+100.5</f>
        <v>4304.8</v>
      </c>
      <c r="N340" s="497">
        <f>4176.6+100.5</f>
        <v>4277.1000000000004</v>
      </c>
      <c r="O340" s="497">
        <f>4189.9+100.5</f>
        <v>4290.3999999999996</v>
      </c>
    </row>
    <row r="341" spans="1:15" s="476" customFormat="1" ht="45" customHeight="1">
      <c r="A341" s="470"/>
      <c r="B341" s="470"/>
      <c r="C341" s="481"/>
      <c r="D341" s="133" t="s">
        <v>640</v>
      </c>
      <c r="E341" s="133" t="s">
        <v>673</v>
      </c>
      <c r="F341" s="473" t="s">
        <v>85</v>
      </c>
      <c r="G341" s="473" t="s">
        <v>85</v>
      </c>
      <c r="H341" s="473" t="s">
        <v>674</v>
      </c>
      <c r="I341" s="473" t="s">
        <v>630</v>
      </c>
      <c r="J341" s="496">
        <v>259.60000000000002</v>
      </c>
      <c r="K341" s="496">
        <v>259.60000000000002</v>
      </c>
      <c r="L341" s="496">
        <v>0</v>
      </c>
      <c r="M341" s="497">
        <v>246.7</v>
      </c>
      <c r="N341" s="497">
        <v>246.7</v>
      </c>
      <c r="O341" s="497">
        <v>246.7</v>
      </c>
    </row>
    <row r="342" spans="1:15" s="476" customFormat="1" ht="48.75" customHeight="1">
      <c r="A342" s="470"/>
      <c r="B342" s="470"/>
      <c r="C342" s="479" t="s">
        <v>675</v>
      </c>
      <c r="D342" s="133"/>
      <c r="E342" s="133"/>
      <c r="F342" s="473" t="s">
        <v>85</v>
      </c>
      <c r="G342" s="473" t="s">
        <v>85</v>
      </c>
      <c r="H342" s="473" t="s">
        <v>676</v>
      </c>
      <c r="I342" s="473" t="s">
        <v>330</v>
      </c>
      <c r="J342" s="496">
        <v>0</v>
      </c>
      <c r="K342" s="496">
        <v>0</v>
      </c>
      <c r="L342" s="496">
        <f>489.5+4399.5</f>
        <v>4889</v>
      </c>
      <c r="M342" s="497">
        <v>0</v>
      </c>
      <c r="N342" s="497">
        <v>0</v>
      </c>
      <c r="O342" s="497">
        <v>0</v>
      </c>
    </row>
    <row r="343" spans="1:15" s="476" customFormat="1" ht="63" customHeight="1">
      <c r="A343" s="470"/>
      <c r="B343" s="470"/>
      <c r="C343" s="481"/>
      <c r="D343" s="133"/>
      <c r="E343" s="133"/>
      <c r="F343" s="473" t="s">
        <v>85</v>
      </c>
      <c r="G343" s="473" t="s">
        <v>85</v>
      </c>
      <c r="H343" s="473" t="s">
        <v>676</v>
      </c>
      <c r="I343" s="473" t="s">
        <v>630</v>
      </c>
      <c r="J343" s="496">
        <v>0</v>
      </c>
      <c r="K343" s="496">
        <v>0</v>
      </c>
      <c r="L343" s="496">
        <f>28.5+256.5</f>
        <v>285</v>
      </c>
      <c r="M343" s="497">
        <v>0</v>
      </c>
      <c r="N343" s="497">
        <v>0</v>
      </c>
      <c r="O343" s="497">
        <v>0</v>
      </c>
    </row>
    <row r="344" spans="1:15" s="476" customFormat="1" ht="48" customHeight="1">
      <c r="A344" s="470"/>
      <c r="B344" s="470"/>
      <c r="C344" s="471"/>
      <c r="D344" s="133"/>
      <c r="E344" s="133"/>
      <c r="F344" s="473" t="s">
        <v>85</v>
      </c>
      <c r="G344" s="473" t="s">
        <v>85</v>
      </c>
      <c r="H344" s="95" t="s">
        <v>677</v>
      </c>
      <c r="I344" s="473" t="s">
        <v>330</v>
      </c>
      <c r="J344" s="496">
        <v>0</v>
      </c>
      <c r="K344" s="496">
        <v>0</v>
      </c>
      <c r="L344" s="496">
        <v>0</v>
      </c>
      <c r="M344" s="498">
        <v>106.6</v>
      </c>
      <c r="N344" s="498">
        <v>106.6</v>
      </c>
      <c r="O344" s="498">
        <v>109.3</v>
      </c>
    </row>
    <row r="345" spans="1:15" s="476" customFormat="1" ht="54" customHeight="1">
      <c r="A345" s="470"/>
      <c r="B345" s="470"/>
      <c r="C345" s="499"/>
      <c r="D345" s="133"/>
      <c r="E345" s="133"/>
      <c r="F345" s="473" t="s">
        <v>85</v>
      </c>
      <c r="G345" s="473" t="s">
        <v>85</v>
      </c>
      <c r="H345" s="95" t="s">
        <v>677</v>
      </c>
      <c r="I345" s="473" t="s">
        <v>630</v>
      </c>
      <c r="J345" s="496">
        <v>0</v>
      </c>
      <c r="K345" s="496">
        <v>0</v>
      </c>
      <c r="L345" s="496">
        <v>0</v>
      </c>
      <c r="M345" s="498">
        <v>11.9</v>
      </c>
      <c r="N345" s="498">
        <v>11.9</v>
      </c>
      <c r="O345" s="498">
        <v>11.9</v>
      </c>
    </row>
    <row r="346" spans="1:15" s="476" customFormat="1" ht="52.5" customHeight="1">
      <c r="A346" s="470"/>
      <c r="B346" s="470"/>
      <c r="C346" s="479" t="s">
        <v>675</v>
      </c>
      <c r="D346" s="133"/>
      <c r="E346" s="133" t="s">
        <v>669</v>
      </c>
      <c r="F346" s="95" t="s">
        <v>85</v>
      </c>
      <c r="G346" s="473" t="s">
        <v>85</v>
      </c>
      <c r="H346" s="95" t="s">
        <v>678</v>
      </c>
      <c r="I346" s="95" t="s">
        <v>330</v>
      </c>
      <c r="J346" s="474">
        <v>2549.5</v>
      </c>
      <c r="K346" s="474">
        <v>2549.5</v>
      </c>
      <c r="L346" s="474">
        <f>92.6+633.3+1466.1+304.8</f>
        <v>2496.8000000000002</v>
      </c>
      <c r="M346" s="475">
        <f>2896.3+171.7</f>
        <v>3068</v>
      </c>
      <c r="N346" s="475">
        <f>2246</f>
        <v>2246</v>
      </c>
      <c r="O346" s="475">
        <v>2245.9</v>
      </c>
    </row>
    <row r="347" spans="1:15" s="476" customFormat="1" ht="52.5" customHeight="1">
      <c r="A347" s="470"/>
      <c r="B347" s="470"/>
      <c r="C347" s="481"/>
      <c r="D347" s="133"/>
      <c r="E347" s="133" t="s">
        <v>669</v>
      </c>
      <c r="F347" s="95" t="s">
        <v>85</v>
      </c>
      <c r="G347" s="473" t="s">
        <v>85</v>
      </c>
      <c r="H347" s="95" t="s">
        <v>678</v>
      </c>
      <c r="I347" s="95" t="s">
        <v>630</v>
      </c>
      <c r="J347" s="474">
        <v>331.3</v>
      </c>
      <c r="K347" s="474">
        <v>331.3</v>
      </c>
      <c r="L347" s="474">
        <f>236.1+35.5+84</f>
        <v>355.6</v>
      </c>
      <c r="M347" s="475">
        <f>173.9+158.1</f>
        <v>332</v>
      </c>
      <c r="N347" s="475">
        <v>154.1</v>
      </c>
      <c r="O347" s="475">
        <v>154.1</v>
      </c>
    </row>
    <row r="348" spans="1:15" s="476" customFormat="1" ht="52.5" customHeight="1">
      <c r="A348" s="470"/>
      <c r="B348" s="470"/>
      <c r="C348" s="479" t="s">
        <v>679</v>
      </c>
      <c r="D348" s="133"/>
      <c r="E348" s="133" t="s">
        <v>669</v>
      </c>
      <c r="F348" s="95" t="s">
        <v>85</v>
      </c>
      <c r="G348" s="473" t="s">
        <v>86</v>
      </c>
      <c r="H348" s="95" t="s">
        <v>678</v>
      </c>
      <c r="I348" s="95" t="s">
        <v>330</v>
      </c>
      <c r="J348" s="474">
        <v>1108.4000000000001</v>
      </c>
      <c r="K348" s="474">
        <v>1108.4000000000001</v>
      </c>
      <c r="L348" s="474">
        <v>0</v>
      </c>
      <c r="M348" s="478">
        <v>0</v>
      </c>
      <c r="N348" s="478">
        <v>0</v>
      </c>
      <c r="O348" s="478">
        <v>0</v>
      </c>
    </row>
    <row r="349" spans="1:15" s="476" customFormat="1" ht="52.5" customHeight="1">
      <c r="A349" s="470"/>
      <c r="B349" s="470"/>
      <c r="C349" s="481"/>
      <c r="D349" s="133"/>
      <c r="E349" s="133" t="s">
        <v>669</v>
      </c>
      <c r="F349" s="95" t="s">
        <v>85</v>
      </c>
      <c r="G349" s="473" t="s">
        <v>86</v>
      </c>
      <c r="H349" s="95" t="s">
        <v>678</v>
      </c>
      <c r="I349" s="95" t="s">
        <v>630</v>
      </c>
      <c r="J349" s="474">
        <v>51.2</v>
      </c>
      <c r="K349" s="474">
        <v>51.2</v>
      </c>
      <c r="L349" s="474">
        <v>0</v>
      </c>
      <c r="M349" s="478">
        <v>0</v>
      </c>
      <c r="N349" s="478">
        <v>0</v>
      </c>
      <c r="O349" s="478">
        <v>0</v>
      </c>
    </row>
    <row r="350" spans="1:15" s="476" customFormat="1" ht="52.5" customHeight="1">
      <c r="A350" s="470"/>
      <c r="B350" s="466" t="s">
        <v>680</v>
      </c>
      <c r="C350" s="484"/>
      <c r="D350" s="133"/>
      <c r="E350" s="133"/>
      <c r="F350" s="95"/>
      <c r="G350" s="473"/>
      <c r="H350" s="95"/>
      <c r="I350" s="95"/>
      <c r="J350" s="486">
        <f>J351+J352+J353+J354+J355+J356+J357+J359+J360+J362+J363+J364+J365+J366</f>
        <v>95270.038519999987</v>
      </c>
      <c r="K350" s="486">
        <f>K351+K352+K353+K354+K355+K356+K357+K359+K360+K362+K363+K364+K365+K366</f>
        <v>95270.038519999987</v>
      </c>
      <c r="L350" s="486">
        <f>L351+L352+L353+L354+L355+L356+L357+L359+L360+L362+L363+L364+L365+L366+L358+L361</f>
        <v>68606.399999999994</v>
      </c>
      <c r="M350" s="487">
        <f>M351+M352+M353+M354+M355+M356+M357+M359+M360+M362+M363+M364+M365+M366+M358</f>
        <v>55301.5</v>
      </c>
      <c r="N350" s="487">
        <f>N351+N352+N353+N354+N355+N356+N357+N359+N360+N362+N363+N364+N365+N366+N358</f>
        <v>50297.8</v>
      </c>
      <c r="O350" s="487">
        <f>O351+O352+O353+O354+O355+O356+O357+O359+O360+O362+O363+O364+O365+O366+O358</f>
        <v>46178.8</v>
      </c>
    </row>
    <row r="351" spans="1:15" s="476" customFormat="1" ht="38.25" customHeight="1">
      <c r="A351" s="470"/>
      <c r="B351" s="466"/>
      <c r="C351" s="500" t="s">
        <v>681</v>
      </c>
      <c r="D351" s="501" t="s">
        <v>88</v>
      </c>
      <c r="E351" s="502" t="s">
        <v>682</v>
      </c>
      <c r="F351" s="95" t="s">
        <v>85</v>
      </c>
      <c r="G351" s="473" t="s">
        <v>86</v>
      </c>
      <c r="H351" s="95" t="s">
        <v>683</v>
      </c>
      <c r="I351" s="95" t="s">
        <v>247</v>
      </c>
      <c r="J351" s="474">
        <f>7909.2+17861.6+1380.7+3134.6</f>
        <v>30286.1</v>
      </c>
      <c r="K351" s="474">
        <f>7909.2+17861.6+1380.7+3134.6</f>
        <v>30286.1</v>
      </c>
      <c r="L351" s="474">
        <f>1442.1+70+8028.8+2954.5+185+0.1</f>
        <v>12680.5</v>
      </c>
      <c r="M351" s="475">
        <f>13937.6</f>
        <v>13937.6</v>
      </c>
      <c r="N351" s="475">
        <f>13070.5</f>
        <v>13070.5</v>
      </c>
      <c r="O351" s="475">
        <v>13531.3</v>
      </c>
    </row>
    <row r="352" spans="1:15" s="476" customFormat="1" ht="38.25" customHeight="1">
      <c r="A352" s="470"/>
      <c r="B352" s="466"/>
      <c r="C352" s="500" t="s">
        <v>684</v>
      </c>
      <c r="D352" s="501"/>
      <c r="E352" s="501"/>
      <c r="F352" s="95" t="s">
        <v>85</v>
      </c>
      <c r="G352" s="473" t="s">
        <v>86</v>
      </c>
      <c r="H352" s="95" t="s">
        <v>683</v>
      </c>
      <c r="I352" s="95" t="s">
        <v>249</v>
      </c>
      <c r="J352" s="474">
        <f>4.2+0.5+4.3+4.3</f>
        <v>13.3</v>
      </c>
      <c r="K352" s="474">
        <f>4.2+0.5+4.3+4.3</f>
        <v>13.3</v>
      </c>
      <c r="L352" s="474">
        <f>0.6+0.8+1.3</f>
        <v>2.7</v>
      </c>
      <c r="M352" s="475">
        <v>1.2</v>
      </c>
      <c r="N352" s="475">
        <v>1.2</v>
      </c>
      <c r="O352" s="475">
        <v>1.2</v>
      </c>
    </row>
    <row r="353" spans="1:15" s="476" customFormat="1" ht="38.25" customHeight="1">
      <c r="A353" s="470"/>
      <c r="B353" s="466"/>
      <c r="C353" s="500"/>
      <c r="D353" s="501"/>
      <c r="E353" s="501"/>
      <c r="F353" s="95" t="s">
        <v>85</v>
      </c>
      <c r="G353" s="473" t="s">
        <v>86</v>
      </c>
      <c r="H353" s="95" t="s">
        <v>683</v>
      </c>
      <c r="I353" s="95" t="s">
        <v>251</v>
      </c>
      <c r="J353" s="474">
        <f>2211.1+5438.5+403.6+904.9</f>
        <v>8958.1</v>
      </c>
      <c r="K353" s="474">
        <f>2211.1+5438.5+403.6+904.9</f>
        <v>8958.1</v>
      </c>
      <c r="L353" s="474">
        <f>463.5+2420.6+1004.3</f>
        <v>3888.3999999999996</v>
      </c>
      <c r="M353" s="475">
        <v>4209.5</v>
      </c>
      <c r="N353" s="475">
        <v>3947.6</v>
      </c>
      <c r="O353" s="475">
        <v>4086.8</v>
      </c>
    </row>
    <row r="354" spans="1:15" s="476" customFormat="1" ht="38.25" customHeight="1">
      <c r="A354" s="470"/>
      <c r="B354" s="466"/>
      <c r="C354" s="500" t="s">
        <v>685</v>
      </c>
      <c r="D354" s="501" t="s">
        <v>88</v>
      </c>
      <c r="E354" s="501"/>
      <c r="F354" s="95" t="s">
        <v>85</v>
      </c>
      <c r="G354" s="473" t="s">
        <v>86</v>
      </c>
      <c r="H354" s="95" t="s">
        <v>683</v>
      </c>
      <c r="I354" s="95" t="s">
        <v>26</v>
      </c>
      <c r="J354" s="474">
        <v>15590</v>
      </c>
      <c r="K354" s="474">
        <v>15590</v>
      </c>
      <c r="L354" s="474">
        <v>8138.2</v>
      </c>
      <c r="M354" s="475">
        <f>193.8+530.8+88.2+94.5+105.9+5416-0.1</f>
        <v>6429.0999999999995</v>
      </c>
      <c r="N354" s="475">
        <f>193.8+530.8+88.2+94.4+105.9+4675+0.2</f>
        <v>5688.3</v>
      </c>
      <c r="O354" s="475">
        <f>193.8+530.8+88.2+94.5+105.9+4956.1</f>
        <v>5969.3</v>
      </c>
    </row>
    <row r="355" spans="1:15" s="476" customFormat="1" ht="36.75" customHeight="1">
      <c r="A355" s="470"/>
      <c r="B355" s="466"/>
      <c r="C355" s="471" t="s">
        <v>686</v>
      </c>
      <c r="D355" s="133"/>
      <c r="E355" s="133"/>
      <c r="F355" s="95" t="s">
        <v>85</v>
      </c>
      <c r="G355" s="473" t="s">
        <v>86</v>
      </c>
      <c r="H355" s="95" t="s">
        <v>683</v>
      </c>
      <c r="I355" s="95" t="s">
        <v>27</v>
      </c>
      <c r="J355" s="474">
        <f>1.9+135+6.5</f>
        <v>143.4</v>
      </c>
      <c r="K355" s="474">
        <f>1.9+135+6.5</f>
        <v>143.4</v>
      </c>
      <c r="L355" s="474">
        <f>81.7+1.5</f>
        <v>83.2</v>
      </c>
      <c r="M355" s="475">
        <f>15.8+125.2+0.1</f>
        <v>141.1</v>
      </c>
      <c r="N355" s="475">
        <f>15.8+125.2+0.1</f>
        <v>141.1</v>
      </c>
      <c r="O355" s="475">
        <f>15.8+125.2+0.1</f>
        <v>141.1</v>
      </c>
    </row>
    <row r="356" spans="1:15" s="476" customFormat="1" ht="36.75" customHeight="1">
      <c r="A356" s="470"/>
      <c r="B356" s="466"/>
      <c r="C356" s="471"/>
      <c r="D356" s="133"/>
      <c r="E356" s="133"/>
      <c r="F356" s="95" t="s">
        <v>85</v>
      </c>
      <c r="G356" s="473" t="s">
        <v>86</v>
      </c>
      <c r="H356" s="95" t="s">
        <v>683</v>
      </c>
      <c r="I356" s="95" t="s">
        <v>28</v>
      </c>
      <c r="J356" s="474">
        <f>1.1+50.5</f>
        <v>51.6</v>
      </c>
      <c r="K356" s="474">
        <f>1.1+50.5</f>
        <v>51.6</v>
      </c>
      <c r="L356" s="474">
        <f>43.2</f>
        <v>43.2</v>
      </c>
      <c r="M356" s="475">
        <v>37.1</v>
      </c>
      <c r="N356" s="475">
        <v>37.1</v>
      </c>
      <c r="O356" s="475">
        <v>37.1</v>
      </c>
    </row>
    <row r="357" spans="1:15" s="476" customFormat="1" ht="36.75" customHeight="1">
      <c r="A357" s="470"/>
      <c r="B357" s="466"/>
      <c r="C357" s="471"/>
      <c r="D357" s="133"/>
      <c r="E357" s="133"/>
      <c r="F357" s="95" t="s">
        <v>85</v>
      </c>
      <c r="G357" s="473" t="s">
        <v>86</v>
      </c>
      <c r="H357" s="95" t="s">
        <v>683</v>
      </c>
      <c r="I357" s="95" t="s">
        <v>29</v>
      </c>
      <c r="J357" s="474">
        <f>8.9+1.8+38.3+13+14.7</f>
        <v>76.7</v>
      </c>
      <c r="K357" s="474">
        <f>8.9+1.8+38.3+13+14.7</f>
        <v>76.7</v>
      </c>
      <c r="L357" s="474">
        <f>2.3+6.5+1.7+12.5+3.5+5.2</f>
        <v>31.7</v>
      </c>
      <c r="M357" s="478">
        <v>0</v>
      </c>
      <c r="N357" s="478">
        <v>0</v>
      </c>
      <c r="O357" s="478">
        <v>0</v>
      </c>
    </row>
    <row r="358" spans="1:15" s="476" customFormat="1" ht="36.75" customHeight="1">
      <c r="A358" s="470"/>
      <c r="B358" s="466"/>
      <c r="C358" s="471"/>
      <c r="D358" s="133"/>
      <c r="E358" s="133"/>
      <c r="F358" s="95" t="s">
        <v>85</v>
      </c>
      <c r="G358" s="473" t="s">
        <v>86</v>
      </c>
      <c r="H358" s="95" t="s">
        <v>683</v>
      </c>
      <c r="I358" s="95" t="s">
        <v>78</v>
      </c>
      <c r="J358" s="474">
        <v>0</v>
      </c>
      <c r="K358" s="474">
        <v>0</v>
      </c>
      <c r="L358" s="474">
        <v>39.299999999999997</v>
      </c>
      <c r="M358" s="478">
        <v>0</v>
      </c>
      <c r="N358" s="478">
        <v>0</v>
      </c>
      <c r="O358" s="478">
        <v>0</v>
      </c>
    </row>
    <row r="359" spans="1:15" s="476" customFormat="1" ht="36.75" customHeight="1">
      <c r="A359" s="470"/>
      <c r="B359" s="466"/>
      <c r="C359" s="471" t="s">
        <v>687</v>
      </c>
      <c r="D359" s="133"/>
      <c r="E359" s="133"/>
      <c r="F359" s="95" t="s">
        <v>85</v>
      </c>
      <c r="G359" s="473" t="s">
        <v>86</v>
      </c>
      <c r="H359" s="95" t="s">
        <v>660</v>
      </c>
      <c r="I359" s="95" t="s">
        <v>247</v>
      </c>
      <c r="J359" s="503">
        <f>(28080+17680)/1000</f>
        <v>45.76</v>
      </c>
      <c r="K359" s="503">
        <f>(28080+17680)/1000</f>
        <v>45.76</v>
      </c>
      <c r="L359" s="503">
        <v>0</v>
      </c>
      <c r="M359" s="478">
        <v>0</v>
      </c>
      <c r="N359" s="478">
        <v>0</v>
      </c>
      <c r="O359" s="478">
        <v>0</v>
      </c>
    </row>
    <row r="360" spans="1:15" s="476" customFormat="1" ht="36.75" customHeight="1">
      <c r="A360" s="470"/>
      <c r="B360" s="466"/>
      <c r="C360" s="471"/>
      <c r="D360" s="133"/>
      <c r="E360" s="133"/>
      <c r="F360" s="95" t="s">
        <v>85</v>
      </c>
      <c r="G360" s="473" t="s">
        <v>86</v>
      </c>
      <c r="H360" s="95" t="s">
        <v>660</v>
      </c>
      <c r="I360" s="95" t="s">
        <v>249</v>
      </c>
      <c r="J360" s="474">
        <v>26.9</v>
      </c>
      <c r="K360" s="474">
        <v>26.9</v>
      </c>
      <c r="L360" s="474">
        <v>65.599999999999994</v>
      </c>
      <c r="M360" s="478">
        <v>0</v>
      </c>
      <c r="N360" s="478">
        <v>0</v>
      </c>
      <c r="O360" s="478">
        <v>0</v>
      </c>
    </row>
    <row r="361" spans="1:15" s="476" customFormat="1" ht="36.75" customHeight="1">
      <c r="A361" s="470"/>
      <c r="B361" s="466"/>
      <c r="C361" s="471"/>
      <c r="D361" s="133"/>
      <c r="E361" s="133"/>
      <c r="F361" s="95" t="s">
        <v>85</v>
      </c>
      <c r="G361" s="473" t="s">
        <v>86</v>
      </c>
      <c r="H361" s="95" t="s">
        <v>660</v>
      </c>
      <c r="I361" s="95" t="s">
        <v>688</v>
      </c>
      <c r="J361" s="474">
        <v>0</v>
      </c>
      <c r="K361" s="474">
        <v>0</v>
      </c>
      <c r="L361" s="474">
        <v>41.7</v>
      </c>
      <c r="M361" s="478">
        <v>0</v>
      </c>
      <c r="N361" s="478">
        <v>0</v>
      </c>
      <c r="O361" s="478">
        <v>0</v>
      </c>
    </row>
    <row r="362" spans="1:15" s="476" customFormat="1" ht="36.75" customHeight="1">
      <c r="A362" s="470"/>
      <c r="B362" s="466"/>
      <c r="C362" s="471"/>
      <c r="D362" s="133"/>
      <c r="E362" s="133"/>
      <c r="F362" s="95" t="s">
        <v>85</v>
      </c>
      <c r="G362" s="473" t="s">
        <v>86</v>
      </c>
      <c r="H362" s="95" t="s">
        <v>660</v>
      </c>
      <c r="I362" s="95" t="s">
        <v>251</v>
      </c>
      <c r="J362" s="503">
        <f>(8480.16+5339.36)/1000</f>
        <v>13.819520000000001</v>
      </c>
      <c r="K362" s="503">
        <f>(8480.16+5339.36)/1000</f>
        <v>13.819520000000001</v>
      </c>
      <c r="L362" s="503">
        <v>0</v>
      </c>
      <c r="M362" s="478">
        <v>0</v>
      </c>
      <c r="N362" s="478">
        <v>0</v>
      </c>
      <c r="O362" s="478">
        <v>0</v>
      </c>
    </row>
    <row r="363" spans="1:15" s="476" customFormat="1" ht="36.75" customHeight="1">
      <c r="A363" s="470"/>
      <c r="B363" s="466"/>
      <c r="C363" s="471"/>
      <c r="D363" s="133"/>
      <c r="E363" s="133"/>
      <c r="F363" s="95" t="s">
        <v>85</v>
      </c>
      <c r="G363" s="473" t="s">
        <v>86</v>
      </c>
      <c r="H363" s="95" t="s">
        <v>660</v>
      </c>
      <c r="I363" s="95" t="s">
        <v>26</v>
      </c>
      <c r="J363" s="503">
        <f>(46559+8750+66743+218657+82550)/1000</f>
        <v>423.25900000000001</v>
      </c>
      <c r="K363" s="503">
        <f>(46559+8750+66743+218657+82550)/1000</f>
        <v>423.25900000000001</v>
      </c>
      <c r="L363" s="503">
        <f>16.5+14.8+73.7+403.7+102.4+105.4-0.1</f>
        <v>716.4</v>
      </c>
      <c r="M363" s="478">
        <v>0</v>
      </c>
      <c r="N363" s="478">
        <v>0</v>
      </c>
      <c r="O363" s="478">
        <v>0</v>
      </c>
    </row>
    <row r="364" spans="1:15" s="476" customFormat="1" ht="36.75" customHeight="1">
      <c r="A364" s="470"/>
      <c r="B364" s="466"/>
      <c r="C364" s="471"/>
      <c r="D364" s="133"/>
      <c r="E364" s="133"/>
      <c r="F364" s="95" t="s">
        <v>85</v>
      </c>
      <c r="G364" s="473" t="s">
        <v>86</v>
      </c>
      <c r="H364" s="95" t="s">
        <v>660</v>
      </c>
      <c r="I364" s="95" t="s">
        <v>551</v>
      </c>
      <c r="J364" s="474">
        <v>3552.8</v>
      </c>
      <c r="K364" s="474">
        <v>3552.8</v>
      </c>
      <c r="L364" s="474">
        <f>3482+391.3+460.6+3227.2</f>
        <v>7561.1</v>
      </c>
      <c r="M364" s="478">
        <v>0</v>
      </c>
      <c r="N364" s="478">
        <v>0</v>
      </c>
      <c r="O364" s="478">
        <v>0</v>
      </c>
    </row>
    <row r="365" spans="1:15" s="476" customFormat="1" ht="36.75" customHeight="1">
      <c r="A365" s="470"/>
      <c r="B365" s="466"/>
      <c r="C365" s="471"/>
      <c r="D365" s="133"/>
      <c r="E365" s="133" t="s">
        <v>689</v>
      </c>
      <c r="F365" s="95" t="s">
        <v>85</v>
      </c>
      <c r="G365" s="473" t="s">
        <v>86</v>
      </c>
      <c r="H365" s="95" t="s">
        <v>660</v>
      </c>
      <c r="I365" s="95" t="s">
        <v>330</v>
      </c>
      <c r="J365" s="474">
        <v>30184.6</v>
      </c>
      <c r="K365" s="474">
        <v>30184.6</v>
      </c>
      <c r="L365" s="474">
        <f>168+1047.7+16974.2+220+213.3+298.8+7608.8+2466.4+4185.6+170.9+1+70+57.3</f>
        <v>33482.000000000007</v>
      </c>
      <c r="M365" s="475">
        <f>673+19453.5+4211+5844.7-1869.6</f>
        <v>28312.600000000002</v>
      </c>
      <c r="N365" s="475">
        <f>18763+672+5777.2</f>
        <v>25212.2</v>
      </c>
      <c r="O365" s="475">
        <f>14291+250.5+5702.2</f>
        <v>20243.7</v>
      </c>
    </row>
    <row r="366" spans="1:15" s="476" customFormat="1" ht="36.75" customHeight="1">
      <c r="A366" s="470"/>
      <c r="B366" s="466"/>
      <c r="C366" s="471"/>
      <c r="D366" s="133"/>
      <c r="E366" s="133" t="s">
        <v>669</v>
      </c>
      <c r="F366" s="95" t="s">
        <v>85</v>
      </c>
      <c r="G366" s="473" t="s">
        <v>86</v>
      </c>
      <c r="H366" s="95" t="s">
        <v>660</v>
      </c>
      <c r="I366" s="95" t="s">
        <v>630</v>
      </c>
      <c r="J366" s="474">
        <v>5903.7</v>
      </c>
      <c r="K366" s="474">
        <v>5903.7</v>
      </c>
      <c r="L366" s="474">
        <f>20.4+458.7+267.4+1060+26-0.1</f>
        <v>1832.4</v>
      </c>
      <c r="M366" s="475">
        <f>996.5+1236.8</f>
        <v>2233.3000000000002</v>
      </c>
      <c r="N366" s="475">
        <f>995.5+1204.3</f>
        <v>2199.8000000000002</v>
      </c>
      <c r="O366" s="475">
        <f>996.5+1171.8</f>
        <v>2168.3000000000002</v>
      </c>
    </row>
    <row r="367" spans="1:15" s="476" customFormat="1" ht="56.25" customHeight="1">
      <c r="A367" s="470"/>
      <c r="B367" s="466"/>
      <c r="C367" s="479" t="s">
        <v>690</v>
      </c>
      <c r="D367" s="133"/>
      <c r="E367" s="133"/>
      <c r="F367" s="95"/>
      <c r="G367" s="473"/>
      <c r="H367" s="95"/>
      <c r="I367" s="95"/>
      <c r="J367" s="485">
        <f t="shared" ref="J367:O367" si="93">J368+J369+J370+J371</f>
        <v>345.1</v>
      </c>
      <c r="K367" s="485">
        <f t="shared" si="93"/>
        <v>345.1</v>
      </c>
      <c r="L367" s="485">
        <f t="shared" si="93"/>
        <v>2392</v>
      </c>
      <c r="M367" s="487">
        <f t="shared" si="93"/>
        <v>2523.3000000000002</v>
      </c>
      <c r="N367" s="487">
        <f t="shared" si="93"/>
        <v>2523.3000000000002</v>
      </c>
      <c r="O367" s="487">
        <f t="shared" si="93"/>
        <v>2523.3000000000002</v>
      </c>
    </row>
    <row r="368" spans="1:15" s="476" customFormat="1" ht="56.25" customHeight="1">
      <c r="A368" s="470"/>
      <c r="B368" s="466"/>
      <c r="C368" s="504"/>
      <c r="D368" s="133"/>
      <c r="E368" s="133" t="s">
        <v>669</v>
      </c>
      <c r="F368" s="95" t="s">
        <v>85</v>
      </c>
      <c r="G368" s="473" t="s">
        <v>86</v>
      </c>
      <c r="H368" s="95" t="s">
        <v>691</v>
      </c>
      <c r="I368" s="95" t="s">
        <v>330</v>
      </c>
      <c r="J368" s="474">
        <v>0</v>
      </c>
      <c r="K368" s="474">
        <v>0</v>
      </c>
      <c r="L368" s="474">
        <v>0</v>
      </c>
      <c r="M368" s="475">
        <v>131.30000000000001</v>
      </c>
      <c r="N368" s="475">
        <v>131.30000000000001</v>
      </c>
      <c r="O368" s="475">
        <v>131.30000000000001</v>
      </c>
    </row>
    <row r="369" spans="1:184" s="476" customFormat="1" ht="42" customHeight="1">
      <c r="A369" s="470"/>
      <c r="B369" s="466"/>
      <c r="C369" s="504"/>
      <c r="D369" s="133"/>
      <c r="E369" s="133" t="s">
        <v>669</v>
      </c>
      <c r="F369" s="95" t="s">
        <v>85</v>
      </c>
      <c r="G369" s="473" t="s">
        <v>86</v>
      </c>
      <c r="H369" s="95" t="s">
        <v>691</v>
      </c>
      <c r="I369" s="95" t="s">
        <v>630</v>
      </c>
      <c r="J369" s="474">
        <v>0</v>
      </c>
      <c r="K369" s="474">
        <v>0</v>
      </c>
      <c r="L369" s="474">
        <v>0</v>
      </c>
      <c r="M369" s="478">
        <v>0</v>
      </c>
      <c r="N369" s="478">
        <v>0</v>
      </c>
      <c r="O369" s="478">
        <v>0</v>
      </c>
    </row>
    <row r="370" spans="1:184" s="476" customFormat="1" ht="36.75" customHeight="1">
      <c r="A370" s="470"/>
      <c r="B370" s="466"/>
      <c r="C370" s="504"/>
      <c r="D370" s="133"/>
      <c r="E370" s="133" t="s">
        <v>669</v>
      </c>
      <c r="F370" s="95" t="s">
        <v>85</v>
      </c>
      <c r="G370" s="473" t="s">
        <v>86</v>
      </c>
      <c r="H370" s="95" t="s">
        <v>359</v>
      </c>
      <c r="I370" s="95" t="s">
        <v>330</v>
      </c>
      <c r="J370" s="474">
        <v>286.8</v>
      </c>
      <c r="K370" s="474">
        <v>286.8</v>
      </c>
      <c r="L370" s="474">
        <f>1291.1+1100.9</f>
        <v>2392</v>
      </c>
      <c r="M370" s="475">
        <v>2281.5</v>
      </c>
      <c r="N370" s="475">
        <f>1578+247.4-131.3+547.9</f>
        <v>2242</v>
      </c>
      <c r="O370" s="475">
        <f>1578+247.4-131.3+547.9</f>
        <v>2242</v>
      </c>
    </row>
    <row r="371" spans="1:184" s="476" customFormat="1" ht="30.75" customHeight="1">
      <c r="A371" s="470"/>
      <c r="B371" s="466"/>
      <c r="C371" s="481"/>
      <c r="D371" s="133"/>
      <c r="E371" s="133" t="s">
        <v>669</v>
      </c>
      <c r="F371" s="95" t="s">
        <v>85</v>
      </c>
      <c r="G371" s="473" t="s">
        <v>86</v>
      </c>
      <c r="H371" s="95" t="s">
        <v>359</v>
      </c>
      <c r="I371" s="95" t="s">
        <v>630</v>
      </c>
      <c r="J371" s="474">
        <v>58.3</v>
      </c>
      <c r="K371" s="474">
        <v>58.3</v>
      </c>
      <c r="L371" s="474">
        <v>0</v>
      </c>
      <c r="M371" s="478">
        <v>110.5</v>
      </c>
      <c r="N371" s="478">
        <f>80+70</f>
        <v>150</v>
      </c>
      <c r="O371" s="478">
        <f>80+70</f>
        <v>150</v>
      </c>
    </row>
    <row r="372" spans="1:184" s="476" customFormat="1" ht="47.25" customHeight="1">
      <c r="A372" s="470"/>
      <c r="B372" s="466"/>
      <c r="C372" s="479" t="s">
        <v>692</v>
      </c>
      <c r="D372" s="133"/>
      <c r="E372" s="133" t="s">
        <v>669</v>
      </c>
      <c r="F372" s="95" t="s">
        <v>85</v>
      </c>
      <c r="G372" s="473" t="s">
        <v>86</v>
      </c>
      <c r="H372" s="95" t="s">
        <v>693</v>
      </c>
      <c r="I372" s="95" t="s">
        <v>330</v>
      </c>
      <c r="J372" s="486">
        <v>25</v>
      </c>
      <c r="K372" s="486">
        <v>25</v>
      </c>
      <c r="L372" s="486">
        <v>75.8</v>
      </c>
      <c r="M372" s="487">
        <v>320</v>
      </c>
      <c r="N372" s="487">
        <v>320</v>
      </c>
      <c r="O372" s="487">
        <v>320</v>
      </c>
    </row>
    <row r="373" spans="1:184" s="476" customFormat="1" ht="40.5" customHeight="1">
      <c r="A373" s="470"/>
      <c r="B373" s="466"/>
      <c r="C373" s="481"/>
      <c r="D373" s="133"/>
      <c r="E373" s="133"/>
      <c r="F373" s="95" t="s">
        <v>85</v>
      </c>
      <c r="G373" s="473" t="s">
        <v>86</v>
      </c>
      <c r="H373" s="95" t="s">
        <v>693</v>
      </c>
      <c r="I373" s="95" t="s">
        <v>249</v>
      </c>
      <c r="J373" s="486">
        <v>0</v>
      </c>
      <c r="K373" s="486">
        <v>0</v>
      </c>
      <c r="L373" s="486">
        <v>70.3</v>
      </c>
      <c r="M373" s="487">
        <v>0</v>
      </c>
      <c r="N373" s="487">
        <v>0</v>
      </c>
      <c r="O373" s="487">
        <v>0</v>
      </c>
    </row>
    <row r="374" spans="1:184" s="476" customFormat="1" ht="56.25" customHeight="1">
      <c r="A374" s="470"/>
      <c r="B374" s="466"/>
      <c r="C374" s="499" t="s">
        <v>694</v>
      </c>
      <c r="D374" s="505"/>
      <c r="E374" s="133" t="s">
        <v>695</v>
      </c>
      <c r="F374" s="95" t="s">
        <v>85</v>
      </c>
      <c r="G374" s="473" t="s">
        <v>86</v>
      </c>
      <c r="H374" s="95" t="s">
        <v>144</v>
      </c>
      <c r="I374" s="95" t="s">
        <v>330</v>
      </c>
      <c r="J374" s="486">
        <v>120.9</v>
      </c>
      <c r="K374" s="486">
        <v>120.9</v>
      </c>
      <c r="L374" s="486">
        <v>120.8</v>
      </c>
      <c r="M374" s="487">
        <v>121</v>
      </c>
      <c r="N374" s="493">
        <v>121</v>
      </c>
      <c r="O374" s="493">
        <v>121</v>
      </c>
      <c r="P374" s="506"/>
      <c r="Q374" s="506"/>
      <c r="R374" s="506"/>
      <c r="S374" s="506"/>
      <c r="T374" s="506"/>
      <c r="U374" s="506"/>
      <c r="V374" s="506"/>
      <c r="W374" s="506"/>
      <c r="X374" s="506"/>
      <c r="Y374" s="506"/>
      <c r="Z374" s="506"/>
      <c r="AA374" s="506"/>
      <c r="AB374" s="506"/>
      <c r="AC374" s="506"/>
      <c r="AD374" s="506"/>
      <c r="AE374" s="506"/>
      <c r="AF374" s="506"/>
      <c r="AG374" s="506"/>
      <c r="AH374" s="506"/>
      <c r="AI374" s="506"/>
      <c r="AJ374" s="506"/>
      <c r="AK374" s="506"/>
      <c r="AL374" s="506"/>
      <c r="AM374" s="506"/>
      <c r="AN374" s="506"/>
      <c r="AO374" s="506"/>
      <c r="AP374" s="506"/>
      <c r="AQ374" s="506"/>
      <c r="AR374" s="506"/>
      <c r="AS374" s="506"/>
      <c r="AT374" s="506"/>
      <c r="AU374" s="506"/>
      <c r="AV374" s="506"/>
      <c r="AW374" s="506"/>
      <c r="AX374" s="506"/>
      <c r="AY374" s="506"/>
      <c r="AZ374" s="506"/>
      <c r="BA374" s="506"/>
      <c r="BB374" s="506"/>
      <c r="BC374" s="506"/>
      <c r="BD374" s="506"/>
      <c r="BE374" s="506"/>
      <c r="BF374" s="506"/>
      <c r="BG374" s="506"/>
      <c r="BH374" s="506"/>
      <c r="BI374" s="506"/>
      <c r="BJ374" s="506"/>
      <c r="BK374" s="506"/>
      <c r="BL374" s="506"/>
      <c r="BM374" s="506"/>
      <c r="BN374" s="506"/>
      <c r="BO374" s="506"/>
      <c r="BP374" s="506"/>
      <c r="BQ374" s="506"/>
      <c r="BR374" s="506"/>
      <c r="BS374" s="506"/>
      <c r="BT374" s="506"/>
      <c r="BU374" s="506"/>
      <c r="BV374" s="506"/>
      <c r="BW374" s="506"/>
      <c r="BX374" s="506"/>
      <c r="BY374" s="506"/>
      <c r="BZ374" s="506"/>
      <c r="CA374" s="506"/>
      <c r="CB374" s="506"/>
      <c r="CC374" s="506"/>
      <c r="CD374" s="506"/>
      <c r="CE374" s="506"/>
      <c r="CF374" s="506"/>
      <c r="CG374" s="506"/>
      <c r="CH374" s="506"/>
      <c r="CI374" s="506"/>
      <c r="CJ374" s="506"/>
      <c r="CK374" s="506"/>
      <c r="CL374" s="506"/>
      <c r="CM374" s="506"/>
      <c r="CN374" s="506"/>
      <c r="CO374" s="506"/>
      <c r="CP374" s="506"/>
      <c r="CQ374" s="506"/>
      <c r="CR374" s="506"/>
      <c r="CS374" s="506"/>
      <c r="CT374" s="506"/>
      <c r="CU374" s="506"/>
      <c r="CV374" s="506"/>
      <c r="CW374" s="506"/>
      <c r="CX374" s="506"/>
      <c r="CY374" s="506"/>
      <c r="CZ374" s="506"/>
      <c r="DA374" s="506"/>
      <c r="DB374" s="506"/>
      <c r="DC374" s="506"/>
      <c r="DD374" s="506"/>
      <c r="DE374" s="506"/>
      <c r="DF374" s="506"/>
      <c r="DG374" s="506"/>
      <c r="DH374" s="506"/>
      <c r="DI374" s="506"/>
      <c r="DJ374" s="506"/>
      <c r="DK374" s="506"/>
      <c r="DL374" s="506"/>
      <c r="DM374" s="506"/>
      <c r="DN374" s="506"/>
      <c r="DO374" s="506"/>
      <c r="DP374" s="506"/>
      <c r="DQ374" s="506"/>
      <c r="DR374" s="506"/>
      <c r="DS374" s="506"/>
      <c r="DT374" s="506"/>
      <c r="DU374" s="506"/>
      <c r="DV374" s="506"/>
      <c r="DW374" s="506"/>
      <c r="DX374" s="506"/>
      <c r="DY374" s="506"/>
      <c r="DZ374" s="506"/>
      <c r="EA374" s="506"/>
      <c r="EB374" s="506"/>
      <c r="EC374" s="506"/>
      <c r="ED374" s="506"/>
      <c r="EE374" s="506"/>
      <c r="EF374" s="506"/>
      <c r="EG374" s="506"/>
      <c r="EH374" s="506"/>
      <c r="EI374" s="506"/>
      <c r="EJ374" s="506"/>
      <c r="EK374" s="506"/>
      <c r="EL374" s="506"/>
      <c r="EM374" s="506"/>
      <c r="EN374" s="506"/>
      <c r="EO374" s="506"/>
      <c r="EP374" s="506"/>
      <c r="EQ374" s="506"/>
      <c r="ER374" s="506"/>
      <c r="ES374" s="506"/>
      <c r="ET374" s="506"/>
      <c r="EU374" s="506"/>
      <c r="EV374" s="506"/>
      <c r="EW374" s="506"/>
      <c r="EX374" s="506"/>
      <c r="EY374" s="506"/>
      <c r="EZ374" s="506"/>
      <c r="FA374" s="506"/>
      <c r="FB374" s="506"/>
      <c r="FC374" s="506"/>
      <c r="FD374" s="506"/>
      <c r="FE374" s="506"/>
      <c r="FF374" s="506"/>
      <c r="FG374" s="506"/>
      <c r="FH374" s="506"/>
      <c r="FI374" s="506"/>
      <c r="FJ374" s="506"/>
      <c r="FK374" s="506"/>
      <c r="FL374" s="506"/>
      <c r="FM374" s="506"/>
      <c r="FN374" s="506"/>
      <c r="FO374" s="506"/>
      <c r="FP374" s="506"/>
      <c r="FQ374" s="506"/>
      <c r="FR374" s="506"/>
      <c r="FS374" s="506"/>
      <c r="FT374" s="506"/>
      <c r="FU374" s="506"/>
      <c r="FV374" s="506"/>
      <c r="FW374" s="506"/>
      <c r="FX374" s="506"/>
      <c r="FY374" s="506"/>
      <c r="FZ374" s="506"/>
      <c r="GA374" s="506"/>
      <c r="GB374" s="506"/>
    </row>
    <row r="375" spans="1:184" s="476" customFormat="1" ht="60" customHeight="1">
      <c r="A375" s="470"/>
      <c r="B375" s="466"/>
      <c r="C375" s="471" t="s">
        <v>696</v>
      </c>
      <c r="D375" s="133"/>
      <c r="E375" s="133" t="s">
        <v>669</v>
      </c>
      <c r="F375" s="95" t="s">
        <v>85</v>
      </c>
      <c r="G375" s="473" t="s">
        <v>86</v>
      </c>
      <c r="H375" s="95" t="s">
        <v>231</v>
      </c>
      <c r="I375" s="95" t="s">
        <v>330</v>
      </c>
      <c r="J375" s="486">
        <v>70</v>
      </c>
      <c r="K375" s="486">
        <v>70</v>
      </c>
      <c r="L375" s="486">
        <v>0</v>
      </c>
      <c r="M375" s="487">
        <v>0</v>
      </c>
      <c r="N375" s="493">
        <v>0</v>
      </c>
      <c r="O375" s="493">
        <v>0</v>
      </c>
    </row>
    <row r="376" spans="1:184" s="476" customFormat="1" ht="49.5" customHeight="1">
      <c r="A376" s="507"/>
      <c r="B376" s="489" t="s">
        <v>697</v>
      </c>
      <c r="C376" s="490" t="s">
        <v>664</v>
      </c>
      <c r="D376" s="508" t="s">
        <v>698</v>
      </c>
      <c r="E376" s="491" t="s">
        <v>666</v>
      </c>
      <c r="F376" s="495"/>
      <c r="G376" s="495"/>
      <c r="H376" s="495"/>
      <c r="I376" s="495"/>
      <c r="J376" s="509">
        <f t="shared" ref="J376:L376" si="94">J378+J377</f>
        <v>396.8</v>
      </c>
      <c r="K376" s="509">
        <f t="shared" si="94"/>
        <v>396.8</v>
      </c>
      <c r="L376" s="510">
        <f t="shared" si="94"/>
        <v>0</v>
      </c>
      <c r="M376" s="511">
        <f>M378+M377</f>
        <v>1170</v>
      </c>
      <c r="N376" s="511">
        <f t="shared" ref="N376:O376" si="95">N378+N377</f>
        <v>1170</v>
      </c>
      <c r="O376" s="511">
        <f t="shared" si="95"/>
        <v>1170</v>
      </c>
    </row>
    <row r="377" spans="1:184" s="476" customFormat="1" ht="42.75" customHeight="1">
      <c r="A377" s="507"/>
      <c r="B377" s="470"/>
      <c r="C377" s="512"/>
      <c r="D377" s="508"/>
      <c r="E377" s="513"/>
      <c r="F377" s="473" t="s">
        <v>85</v>
      </c>
      <c r="G377" s="473" t="s">
        <v>86</v>
      </c>
      <c r="H377" s="473" t="s">
        <v>699</v>
      </c>
      <c r="I377" s="473" t="s">
        <v>330</v>
      </c>
      <c r="J377" s="514">
        <v>396.8</v>
      </c>
      <c r="K377" s="514">
        <v>396.8</v>
      </c>
      <c r="L377" s="496">
        <v>0</v>
      </c>
      <c r="M377" s="497">
        <v>1170</v>
      </c>
      <c r="N377" s="497">
        <v>1170</v>
      </c>
      <c r="O377" s="497">
        <v>1170</v>
      </c>
    </row>
    <row r="378" spans="1:184" s="476" customFormat="1" ht="40.5" customHeight="1">
      <c r="A378" s="507"/>
      <c r="B378" s="494"/>
      <c r="C378" s="515"/>
      <c r="D378" s="516"/>
      <c r="E378" s="516"/>
      <c r="F378" s="473" t="s">
        <v>85</v>
      </c>
      <c r="G378" s="473" t="s">
        <v>86</v>
      </c>
      <c r="H378" s="473" t="s">
        <v>699</v>
      </c>
      <c r="I378" s="473" t="s">
        <v>630</v>
      </c>
      <c r="J378" s="514">
        <v>0</v>
      </c>
      <c r="K378" s="514">
        <v>0</v>
      </c>
      <c r="L378" s="496">
        <v>0</v>
      </c>
      <c r="M378" s="498">
        <v>0</v>
      </c>
      <c r="N378" s="498">
        <v>0</v>
      </c>
      <c r="O378" s="498">
        <v>0</v>
      </c>
    </row>
    <row r="379" spans="1:184" s="267" customFormat="1" ht="47.25" customHeight="1">
      <c r="A379" s="517" t="s">
        <v>700</v>
      </c>
      <c r="B379" s="489" t="s">
        <v>701</v>
      </c>
      <c r="C379" s="490" t="s">
        <v>664</v>
      </c>
      <c r="D379" s="518" t="s">
        <v>702</v>
      </c>
      <c r="E379" s="491" t="s">
        <v>666</v>
      </c>
      <c r="F379" s="95"/>
      <c r="G379" s="95"/>
      <c r="H379" s="95"/>
      <c r="I379" s="95"/>
      <c r="J379" s="485">
        <f t="shared" ref="J379:O379" si="96">J380+J381+J382</f>
        <v>4084.7000000000003</v>
      </c>
      <c r="K379" s="485">
        <f t="shared" si="96"/>
        <v>4084.7000000000003</v>
      </c>
      <c r="L379" s="485">
        <f t="shared" si="96"/>
        <v>4511</v>
      </c>
      <c r="M379" s="493">
        <f>M380+M381+M382</f>
        <v>4812.8999999999996</v>
      </c>
      <c r="N379" s="493">
        <f t="shared" si="96"/>
        <v>4862.2</v>
      </c>
      <c r="O379" s="493">
        <f t="shared" si="96"/>
        <v>4916.5</v>
      </c>
    </row>
    <row r="380" spans="1:184" s="476" customFormat="1" ht="39" customHeight="1">
      <c r="A380" s="519"/>
      <c r="B380" s="470"/>
      <c r="C380" s="520" t="s">
        <v>703</v>
      </c>
      <c r="D380" s="521" t="s">
        <v>704</v>
      </c>
      <c r="E380" s="521" t="s">
        <v>658</v>
      </c>
      <c r="F380" s="95" t="s">
        <v>85</v>
      </c>
      <c r="G380" s="473" t="s">
        <v>59</v>
      </c>
      <c r="H380" s="95" t="s">
        <v>705</v>
      </c>
      <c r="I380" s="95" t="s">
        <v>330</v>
      </c>
      <c r="J380" s="503">
        <v>3674.8</v>
      </c>
      <c r="K380" s="503">
        <v>3674.8</v>
      </c>
      <c r="L380" s="503">
        <v>4131.3</v>
      </c>
      <c r="M380" s="522">
        <v>4423.5</v>
      </c>
      <c r="N380" s="523">
        <v>4470.3</v>
      </c>
      <c r="O380" s="523">
        <v>4517.6000000000004</v>
      </c>
    </row>
    <row r="381" spans="1:184" s="476" customFormat="1" ht="53.25" customHeight="1">
      <c r="A381" s="519"/>
      <c r="B381" s="470"/>
      <c r="C381" s="520" t="s">
        <v>703</v>
      </c>
      <c r="D381" s="521" t="s">
        <v>704</v>
      </c>
      <c r="E381" s="521" t="s">
        <v>658</v>
      </c>
      <c r="F381" s="95" t="s">
        <v>85</v>
      </c>
      <c r="G381" s="473" t="s">
        <v>59</v>
      </c>
      <c r="H381" s="95" t="s">
        <v>705</v>
      </c>
      <c r="I381" s="95" t="s">
        <v>630</v>
      </c>
      <c r="J381" s="524">
        <v>371.1</v>
      </c>
      <c r="K381" s="524">
        <v>371.1</v>
      </c>
      <c r="L381" s="524">
        <v>379.7</v>
      </c>
      <c r="M381" s="525">
        <v>389.4</v>
      </c>
      <c r="N381" s="526">
        <v>391.9</v>
      </c>
      <c r="O381" s="526">
        <v>398.9</v>
      </c>
    </row>
    <row r="382" spans="1:184" s="476" customFormat="1" ht="39" customHeight="1">
      <c r="A382" s="519"/>
      <c r="B382" s="494"/>
      <c r="C382" s="520" t="s">
        <v>703</v>
      </c>
      <c r="D382" s="527" t="s">
        <v>704</v>
      </c>
      <c r="E382" s="521" t="s">
        <v>658</v>
      </c>
      <c r="F382" s="95" t="s">
        <v>85</v>
      </c>
      <c r="G382" s="473" t="s">
        <v>86</v>
      </c>
      <c r="H382" s="95" t="s">
        <v>705</v>
      </c>
      <c r="I382" s="95" t="s">
        <v>26</v>
      </c>
      <c r="J382" s="524">
        <v>38.799999999999997</v>
      </c>
      <c r="K382" s="524">
        <v>38.799999999999997</v>
      </c>
      <c r="L382" s="524">
        <v>0</v>
      </c>
      <c r="M382" s="525">
        <v>0</v>
      </c>
      <c r="N382" s="526">
        <v>0</v>
      </c>
      <c r="O382" s="526">
        <v>0</v>
      </c>
    </row>
    <row r="383" spans="1:184" s="476" customFormat="1" ht="54" customHeight="1">
      <c r="A383" s="519"/>
      <c r="B383" s="489" t="s">
        <v>706</v>
      </c>
      <c r="C383" s="490" t="s">
        <v>664</v>
      </c>
      <c r="D383" s="518" t="s">
        <v>702</v>
      </c>
      <c r="E383" s="491" t="s">
        <v>666</v>
      </c>
      <c r="F383" s="95" t="s">
        <v>85</v>
      </c>
      <c r="G383" s="95" t="s">
        <v>415</v>
      </c>
      <c r="H383" s="492"/>
      <c r="I383" s="492"/>
      <c r="J383" s="486">
        <f>J384+J385+J388+J386+J387</f>
        <v>588286</v>
      </c>
      <c r="K383" s="486">
        <f>K384+K385+K388+K386+K387</f>
        <v>588286</v>
      </c>
      <c r="L383" s="486">
        <f>L384+L385+L388+L386+L387</f>
        <v>511594.9</v>
      </c>
      <c r="M383" s="487">
        <f>M384+M385+M388+M386+M387</f>
        <v>526944.6</v>
      </c>
      <c r="N383" s="493">
        <f t="shared" ref="N383:O383" si="97">N384+N385+N388+N386+N387</f>
        <v>526944.6</v>
      </c>
      <c r="O383" s="493">
        <f t="shared" si="97"/>
        <v>526944.6</v>
      </c>
    </row>
    <row r="384" spans="1:184" s="476" customFormat="1" ht="33.75" customHeight="1">
      <c r="A384" s="519"/>
      <c r="B384" s="470"/>
      <c r="C384" s="471" t="s">
        <v>707</v>
      </c>
      <c r="D384" s="108" t="s">
        <v>88</v>
      </c>
      <c r="E384" s="528" t="s">
        <v>708</v>
      </c>
      <c r="F384" s="95" t="s">
        <v>85</v>
      </c>
      <c r="G384" s="473" t="s">
        <v>59</v>
      </c>
      <c r="H384" s="95" t="s">
        <v>709</v>
      </c>
      <c r="I384" s="95" t="s">
        <v>210</v>
      </c>
      <c r="J384" s="474">
        <v>541634.9</v>
      </c>
      <c r="K384" s="474">
        <v>541634.9</v>
      </c>
      <c r="L384" s="474">
        <f>433111.2+41402+348.7</f>
        <v>474861.9</v>
      </c>
      <c r="M384" s="475">
        <v>489961.5</v>
      </c>
      <c r="N384" s="475">
        <v>489961.5</v>
      </c>
      <c r="O384" s="475">
        <v>489961.5</v>
      </c>
    </row>
    <row r="385" spans="1:15" s="476" customFormat="1" ht="33.75" customHeight="1">
      <c r="A385" s="519"/>
      <c r="B385" s="470"/>
      <c r="C385" s="471" t="s">
        <v>707</v>
      </c>
      <c r="D385" s="108" t="s">
        <v>88</v>
      </c>
      <c r="E385" s="108" t="s">
        <v>710</v>
      </c>
      <c r="F385" s="95" t="s">
        <v>85</v>
      </c>
      <c r="G385" s="473" t="s">
        <v>59</v>
      </c>
      <c r="H385" s="95" t="s">
        <v>709</v>
      </c>
      <c r="I385" s="95" t="s">
        <v>241</v>
      </c>
      <c r="J385" s="474">
        <v>38191.1</v>
      </c>
      <c r="K385" s="474">
        <v>38191.1</v>
      </c>
      <c r="L385" s="474">
        <f>33293.3+3098.1+216.6+125</f>
        <v>36733</v>
      </c>
      <c r="M385" s="475">
        <v>36983.1</v>
      </c>
      <c r="N385" s="475">
        <v>36983.1</v>
      </c>
      <c r="O385" s="475">
        <v>36983.1</v>
      </c>
    </row>
    <row r="386" spans="1:15" s="476" customFormat="1" ht="33.75" customHeight="1">
      <c r="A386" s="519"/>
      <c r="B386" s="470"/>
      <c r="C386" s="471" t="s">
        <v>707</v>
      </c>
      <c r="D386" s="108"/>
      <c r="E386" s="108"/>
      <c r="F386" s="95" t="s">
        <v>85</v>
      </c>
      <c r="G386" s="473" t="s">
        <v>86</v>
      </c>
      <c r="H386" s="95" t="s">
        <v>709</v>
      </c>
      <c r="I386" s="95" t="s">
        <v>247</v>
      </c>
      <c r="J386" s="474">
        <v>4966.1000000000004</v>
      </c>
      <c r="K386" s="474">
        <v>4966.1000000000004</v>
      </c>
      <c r="L386" s="474">
        <v>0</v>
      </c>
      <c r="M386" s="475">
        <v>0</v>
      </c>
      <c r="N386" s="475">
        <v>0</v>
      </c>
      <c r="O386" s="475">
        <v>0</v>
      </c>
    </row>
    <row r="387" spans="1:15" s="476" customFormat="1" ht="33.75" customHeight="1">
      <c r="A387" s="519"/>
      <c r="B387" s="470"/>
      <c r="C387" s="471" t="s">
        <v>707</v>
      </c>
      <c r="D387" s="108"/>
      <c r="E387" s="108"/>
      <c r="F387" s="95" t="s">
        <v>85</v>
      </c>
      <c r="G387" s="473" t="s">
        <v>86</v>
      </c>
      <c r="H387" s="95" t="s">
        <v>709</v>
      </c>
      <c r="I387" s="95" t="s">
        <v>251</v>
      </c>
      <c r="J387" s="474">
        <v>1264.5</v>
      </c>
      <c r="K387" s="474">
        <v>1264.5</v>
      </c>
      <c r="L387" s="474">
        <v>0</v>
      </c>
      <c r="M387" s="475">
        <v>0</v>
      </c>
      <c r="N387" s="475">
        <v>0</v>
      </c>
      <c r="O387" s="475">
        <v>0</v>
      </c>
    </row>
    <row r="388" spans="1:15" s="476" customFormat="1" ht="33.75" customHeight="1">
      <c r="A388" s="519"/>
      <c r="B388" s="494"/>
      <c r="C388" s="471" t="s">
        <v>707</v>
      </c>
      <c r="D388" s="108" t="s">
        <v>88</v>
      </c>
      <c r="E388" s="108" t="s">
        <v>710</v>
      </c>
      <c r="F388" s="95" t="s">
        <v>85</v>
      </c>
      <c r="G388" s="473" t="s">
        <v>86</v>
      </c>
      <c r="H388" s="95" t="s">
        <v>709</v>
      </c>
      <c r="I388" s="95" t="s">
        <v>26</v>
      </c>
      <c r="J388" s="474">
        <v>2229.4</v>
      </c>
      <c r="K388" s="474">
        <v>2229.4</v>
      </c>
      <c r="L388" s="474">
        <v>0</v>
      </c>
      <c r="M388" s="475">
        <v>0</v>
      </c>
      <c r="N388" s="475">
        <v>0</v>
      </c>
      <c r="O388" s="475">
        <v>0</v>
      </c>
    </row>
    <row r="389" spans="1:15" s="476" customFormat="1" ht="68.25" customHeight="1">
      <c r="A389" s="519"/>
      <c r="B389" s="489" t="s">
        <v>711</v>
      </c>
      <c r="C389" s="490" t="s">
        <v>664</v>
      </c>
      <c r="D389" s="518" t="s">
        <v>702</v>
      </c>
      <c r="E389" s="491" t="s">
        <v>666</v>
      </c>
      <c r="F389" s="95" t="s">
        <v>85</v>
      </c>
      <c r="G389" s="473" t="s">
        <v>415</v>
      </c>
      <c r="H389" s="95"/>
      <c r="I389" s="95"/>
      <c r="J389" s="486">
        <f t="shared" ref="J389:O389" si="98">J390+J391</f>
        <v>391440</v>
      </c>
      <c r="K389" s="486">
        <f t="shared" si="98"/>
        <v>391440</v>
      </c>
      <c r="L389" s="486">
        <f t="shared" si="98"/>
        <v>360500.1</v>
      </c>
      <c r="M389" s="487">
        <f t="shared" si="98"/>
        <v>336694</v>
      </c>
      <c r="N389" s="493">
        <f t="shared" si="98"/>
        <v>336694</v>
      </c>
      <c r="O389" s="493">
        <f t="shared" si="98"/>
        <v>336694</v>
      </c>
    </row>
    <row r="390" spans="1:15" s="476" customFormat="1" ht="49.5" customHeight="1">
      <c r="A390" s="519"/>
      <c r="B390" s="470"/>
      <c r="C390" s="471" t="s">
        <v>712</v>
      </c>
      <c r="D390" s="529"/>
      <c r="E390" s="108" t="s">
        <v>713</v>
      </c>
      <c r="F390" s="95" t="s">
        <v>85</v>
      </c>
      <c r="G390" s="473" t="s">
        <v>21</v>
      </c>
      <c r="H390" s="95" t="s">
        <v>714</v>
      </c>
      <c r="I390" s="95" t="s">
        <v>210</v>
      </c>
      <c r="J390" s="474">
        <v>363872.5</v>
      </c>
      <c r="K390" s="474">
        <v>363872.5</v>
      </c>
      <c r="L390" s="474">
        <f>271395.5+39287.1+25220.2</f>
        <v>335902.8</v>
      </c>
      <c r="M390" s="475">
        <v>313047.40000000002</v>
      </c>
      <c r="N390" s="475">
        <v>313047.40000000002</v>
      </c>
      <c r="O390" s="475">
        <v>313047.40000000002</v>
      </c>
    </row>
    <row r="391" spans="1:15" s="476" customFormat="1" ht="67.5" customHeight="1">
      <c r="A391" s="519"/>
      <c r="B391" s="494"/>
      <c r="C391" s="471" t="s">
        <v>712</v>
      </c>
      <c r="D391" s="529"/>
      <c r="E391" s="133" t="s">
        <v>715</v>
      </c>
      <c r="F391" s="95" t="s">
        <v>85</v>
      </c>
      <c r="G391" s="473" t="s">
        <v>21</v>
      </c>
      <c r="H391" s="95" t="s">
        <v>714</v>
      </c>
      <c r="I391" s="95" t="s">
        <v>241</v>
      </c>
      <c r="J391" s="474">
        <v>27567.5</v>
      </c>
      <c r="K391" s="474">
        <v>27567.5</v>
      </c>
      <c r="L391" s="474">
        <f>19765.4+2864.2+1967.7</f>
        <v>24597.300000000003</v>
      </c>
      <c r="M391" s="475">
        <v>23646.6</v>
      </c>
      <c r="N391" s="475">
        <v>23646.6</v>
      </c>
      <c r="O391" s="475">
        <v>23646.6</v>
      </c>
    </row>
    <row r="392" spans="1:15" s="476" customFormat="1" ht="59.25" customHeight="1">
      <c r="A392" s="519"/>
      <c r="B392" s="530" t="s">
        <v>716</v>
      </c>
      <c r="C392" s="490" t="s">
        <v>664</v>
      </c>
      <c r="D392" s="518" t="s">
        <v>702</v>
      </c>
      <c r="E392" s="491" t="s">
        <v>666</v>
      </c>
      <c r="F392" s="95"/>
      <c r="G392" s="95"/>
      <c r="H392" s="492"/>
      <c r="I392" s="492"/>
      <c r="J392" s="486">
        <f>J393+J394+J395+J396</f>
        <v>9992.9</v>
      </c>
      <c r="K392" s="486">
        <f>K393+K394+K395+K396</f>
        <v>9992.9</v>
      </c>
      <c r="L392" s="486">
        <f>L393+L394+L395+L396</f>
        <v>10678.2</v>
      </c>
      <c r="M392" s="487">
        <f t="shared" ref="M392:O392" si="99">M393+M394+M395+M396</f>
        <v>8731.4</v>
      </c>
      <c r="N392" s="493">
        <f t="shared" si="99"/>
        <v>9074.4000000000015</v>
      </c>
      <c r="O392" s="493">
        <f t="shared" si="99"/>
        <v>9437.5</v>
      </c>
    </row>
    <row r="393" spans="1:15" s="476" customFormat="1" ht="59.25" customHeight="1">
      <c r="A393" s="519"/>
      <c r="B393" s="531"/>
      <c r="C393" s="520" t="s">
        <v>717</v>
      </c>
      <c r="D393" s="521" t="s">
        <v>704</v>
      </c>
      <c r="E393" s="521" t="s">
        <v>658</v>
      </c>
      <c r="F393" s="95" t="s">
        <v>85</v>
      </c>
      <c r="G393" s="473" t="s">
        <v>21</v>
      </c>
      <c r="H393" s="95" t="s">
        <v>718</v>
      </c>
      <c r="I393" s="95" t="s">
        <v>330</v>
      </c>
      <c r="J393" s="474">
        <v>4322.2</v>
      </c>
      <c r="K393" s="474">
        <v>4322.2</v>
      </c>
      <c r="L393" s="474">
        <v>4670.1000000000004</v>
      </c>
      <c r="M393" s="478">
        <v>3999.3</v>
      </c>
      <c r="N393" s="478">
        <v>4155.3</v>
      </c>
      <c r="O393" s="478">
        <v>4320.7</v>
      </c>
    </row>
    <row r="394" spans="1:15" s="476" customFormat="1" ht="36" customHeight="1">
      <c r="A394" s="519"/>
      <c r="B394" s="531"/>
      <c r="C394" s="520" t="s">
        <v>717</v>
      </c>
      <c r="D394" s="521" t="s">
        <v>704</v>
      </c>
      <c r="E394" s="521" t="s">
        <v>658</v>
      </c>
      <c r="F394" s="95" t="s">
        <v>85</v>
      </c>
      <c r="G394" s="473" t="s">
        <v>21</v>
      </c>
      <c r="H394" s="95" t="s">
        <v>718</v>
      </c>
      <c r="I394" s="95" t="s">
        <v>630</v>
      </c>
      <c r="J394" s="474">
        <v>12.2</v>
      </c>
      <c r="K394" s="474">
        <v>12.2</v>
      </c>
      <c r="L394" s="474">
        <v>10.6</v>
      </c>
      <c r="M394" s="478">
        <v>24.6</v>
      </c>
      <c r="N394" s="478">
        <v>26.6</v>
      </c>
      <c r="O394" s="478">
        <v>28.6</v>
      </c>
    </row>
    <row r="395" spans="1:15" s="476" customFormat="1" ht="52.5" customHeight="1">
      <c r="A395" s="519"/>
      <c r="B395" s="531"/>
      <c r="C395" s="520" t="s">
        <v>717</v>
      </c>
      <c r="D395" s="521" t="s">
        <v>704</v>
      </c>
      <c r="E395" s="521" t="s">
        <v>658</v>
      </c>
      <c r="F395" s="95" t="s">
        <v>85</v>
      </c>
      <c r="G395" s="473" t="s">
        <v>59</v>
      </c>
      <c r="H395" s="95" t="s">
        <v>719</v>
      </c>
      <c r="I395" s="95" t="s">
        <v>330</v>
      </c>
      <c r="J395" s="474">
        <v>5023.8999999999996</v>
      </c>
      <c r="K395" s="474">
        <v>5023.8999999999996</v>
      </c>
      <c r="L395" s="474">
        <v>5206.8</v>
      </c>
      <c r="M395" s="478">
        <v>4107.5</v>
      </c>
      <c r="N395" s="478">
        <v>4292.5</v>
      </c>
      <c r="O395" s="478">
        <v>4488.2</v>
      </c>
    </row>
    <row r="396" spans="1:15" s="476" customFormat="1" ht="45" customHeight="1">
      <c r="A396" s="519"/>
      <c r="B396" s="532"/>
      <c r="C396" s="520" t="s">
        <v>720</v>
      </c>
      <c r="D396" s="521" t="s">
        <v>704</v>
      </c>
      <c r="E396" s="521" t="s">
        <v>658</v>
      </c>
      <c r="F396" s="95" t="s">
        <v>85</v>
      </c>
      <c r="G396" s="473" t="s">
        <v>59</v>
      </c>
      <c r="H396" s="95" t="s">
        <v>719</v>
      </c>
      <c r="I396" s="95" t="s">
        <v>630</v>
      </c>
      <c r="J396" s="474">
        <v>634.6</v>
      </c>
      <c r="K396" s="474">
        <v>634.6</v>
      </c>
      <c r="L396" s="474">
        <v>790.7</v>
      </c>
      <c r="M396" s="478">
        <v>600</v>
      </c>
      <c r="N396" s="478">
        <v>600</v>
      </c>
      <c r="O396" s="478">
        <v>600</v>
      </c>
    </row>
    <row r="397" spans="1:15" s="476" customFormat="1" ht="45" customHeight="1">
      <c r="A397" s="519"/>
      <c r="B397" s="489" t="s">
        <v>721</v>
      </c>
      <c r="C397" s="490" t="s">
        <v>664</v>
      </c>
      <c r="D397" s="518" t="s">
        <v>702</v>
      </c>
      <c r="E397" s="491" t="s">
        <v>666</v>
      </c>
      <c r="F397" s="95"/>
      <c r="G397" s="473"/>
      <c r="H397" s="492"/>
      <c r="I397" s="492"/>
      <c r="J397" s="486">
        <f t="shared" ref="J397:L397" si="100">J398+J399</f>
        <v>46097.599999999999</v>
      </c>
      <c r="K397" s="486">
        <f t="shared" si="100"/>
        <v>46097.599999999999</v>
      </c>
      <c r="L397" s="486">
        <f t="shared" si="100"/>
        <v>46790.8</v>
      </c>
      <c r="M397" s="487">
        <f>M398+M399</f>
        <v>45688.3</v>
      </c>
      <c r="N397" s="493">
        <f t="shared" ref="N397:O397" si="101">N398+N399</f>
        <v>47516.4</v>
      </c>
      <c r="O397" s="493">
        <f t="shared" si="101"/>
        <v>49416.4</v>
      </c>
    </row>
    <row r="398" spans="1:15" s="476" customFormat="1" ht="45" customHeight="1">
      <c r="A398" s="519"/>
      <c r="B398" s="470"/>
      <c r="C398" s="533" t="s">
        <v>722</v>
      </c>
      <c r="D398" s="105" t="s">
        <v>640</v>
      </c>
      <c r="E398" s="105" t="s">
        <v>658</v>
      </c>
      <c r="F398" s="473" t="s">
        <v>344</v>
      </c>
      <c r="G398" s="473" t="s">
        <v>68</v>
      </c>
      <c r="H398" s="473" t="s">
        <v>723</v>
      </c>
      <c r="I398" s="473" t="s">
        <v>419</v>
      </c>
      <c r="J398" s="496">
        <v>45681.599999999999</v>
      </c>
      <c r="K398" s="496">
        <v>45681.599999999999</v>
      </c>
      <c r="L398" s="496">
        <v>46283.8</v>
      </c>
      <c r="M398" s="497">
        <v>45188.3</v>
      </c>
      <c r="N398" s="498">
        <v>47016.4</v>
      </c>
      <c r="O398" s="498">
        <v>48916.4</v>
      </c>
    </row>
    <row r="399" spans="1:15" s="476" customFormat="1" ht="45" customHeight="1">
      <c r="A399" s="519"/>
      <c r="B399" s="494"/>
      <c r="C399" s="533" t="s">
        <v>724</v>
      </c>
      <c r="D399" s="534"/>
      <c r="E399" s="105" t="s">
        <v>725</v>
      </c>
      <c r="F399" s="473" t="s">
        <v>344</v>
      </c>
      <c r="G399" s="473" t="s">
        <v>68</v>
      </c>
      <c r="H399" s="473" t="s">
        <v>723</v>
      </c>
      <c r="I399" s="473" t="s">
        <v>26</v>
      </c>
      <c r="J399" s="496">
        <v>416</v>
      </c>
      <c r="K399" s="496">
        <v>416</v>
      </c>
      <c r="L399" s="496">
        <v>507</v>
      </c>
      <c r="M399" s="497">
        <v>500</v>
      </c>
      <c r="N399" s="497">
        <v>500</v>
      </c>
      <c r="O399" s="497">
        <v>500</v>
      </c>
    </row>
    <row r="400" spans="1:15" s="476" customFormat="1" ht="34.5" customHeight="1">
      <c r="A400" s="519"/>
      <c r="B400" s="489" t="s">
        <v>726</v>
      </c>
      <c r="C400" s="490" t="s">
        <v>664</v>
      </c>
      <c r="D400" s="518" t="s">
        <v>702</v>
      </c>
      <c r="E400" s="491" t="s">
        <v>666</v>
      </c>
      <c r="F400" s="473" t="s">
        <v>344</v>
      </c>
      <c r="G400" s="473" t="s">
        <v>68</v>
      </c>
      <c r="H400" s="495"/>
      <c r="I400" s="495"/>
      <c r="J400" s="510">
        <f t="shared" ref="J400:L400" si="102">J401+J402</f>
        <v>43690.3</v>
      </c>
      <c r="K400" s="510">
        <f t="shared" si="102"/>
        <v>43690.3</v>
      </c>
      <c r="L400" s="510">
        <f t="shared" si="102"/>
        <v>44082.6</v>
      </c>
      <c r="M400" s="535">
        <f>M401+M402</f>
        <v>39615.4</v>
      </c>
      <c r="N400" s="511">
        <f t="shared" ref="N400:O400" si="103">N401+N402</f>
        <v>41200.300000000003</v>
      </c>
      <c r="O400" s="511">
        <f t="shared" si="103"/>
        <v>42846.9</v>
      </c>
    </row>
    <row r="401" spans="1:15" s="476" customFormat="1" ht="28.5" customHeight="1">
      <c r="A401" s="519"/>
      <c r="B401" s="470"/>
      <c r="C401" s="520" t="s">
        <v>727</v>
      </c>
      <c r="D401" s="521" t="s">
        <v>704</v>
      </c>
      <c r="E401" s="521" t="s">
        <v>658</v>
      </c>
      <c r="F401" s="473" t="s">
        <v>344</v>
      </c>
      <c r="G401" s="473" t="s">
        <v>68</v>
      </c>
      <c r="H401" s="473" t="s">
        <v>728</v>
      </c>
      <c r="I401" s="473" t="s">
        <v>729</v>
      </c>
      <c r="J401" s="496">
        <v>43410.9</v>
      </c>
      <c r="K401" s="496">
        <v>43410.9</v>
      </c>
      <c r="L401" s="496">
        <v>43790.2</v>
      </c>
      <c r="M401" s="498">
        <v>39375.4</v>
      </c>
      <c r="N401" s="498">
        <v>40960.300000000003</v>
      </c>
      <c r="O401" s="498">
        <v>42606.9</v>
      </c>
    </row>
    <row r="402" spans="1:15" s="476" customFormat="1" ht="38.25" customHeight="1">
      <c r="A402" s="519"/>
      <c r="B402" s="494"/>
      <c r="C402" s="520" t="s">
        <v>730</v>
      </c>
      <c r="D402" s="527"/>
      <c r="E402" s="521" t="s">
        <v>725</v>
      </c>
      <c r="F402" s="473" t="s">
        <v>344</v>
      </c>
      <c r="G402" s="473" t="s">
        <v>68</v>
      </c>
      <c r="H402" s="473" t="s">
        <v>728</v>
      </c>
      <c r="I402" s="473" t="s">
        <v>26</v>
      </c>
      <c r="J402" s="496">
        <v>279.39999999999998</v>
      </c>
      <c r="K402" s="496">
        <v>279.39999999999998</v>
      </c>
      <c r="L402" s="496">
        <v>292.39999999999998</v>
      </c>
      <c r="M402" s="498">
        <v>240</v>
      </c>
      <c r="N402" s="498">
        <v>240</v>
      </c>
      <c r="O402" s="498">
        <v>240</v>
      </c>
    </row>
    <row r="403" spans="1:15" s="12" customFormat="1" ht="47.25" customHeight="1">
      <c r="A403" s="519"/>
      <c r="B403" s="489" t="s">
        <v>731</v>
      </c>
      <c r="C403" s="490" t="s">
        <v>664</v>
      </c>
      <c r="D403" s="518" t="s">
        <v>702</v>
      </c>
      <c r="E403" s="491" t="s">
        <v>666</v>
      </c>
      <c r="F403" s="473" t="s">
        <v>344</v>
      </c>
      <c r="G403" s="473" t="s">
        <v>68</v>
      </c>
      <c r="H403" s="495"/>
      <c r="I403" s="495"/>
      <c r="J403" s="510">
        <f t="shared" ref="J403:L403" si="104">J404+J405</f>
        <v>410</v>
      </c>
      <c r="K403" s="510">
        <f t="shared" si="104"/>
        <v>410</v>
      </c>
      <c r="L403" s="510">
        <f t="shared" si="104"/>
        <v>338.90000000000003</v>
      </c>
      <c r="M403" s="535">
        <f>M404+M405</f>
        <v>152.80000000000001</v>
      </c>
      <c r="N403" s="511">
        <f t="shared" ref="N403:O403" si="105">N404+N405</f>
        <v>158.9</v>
      </c>
      <c r="O403" s="511">
        <f t="shared" si="105"/>
        <v>165.3</v>
      </c>
    </row>
    <row r="404" spans="1:15" s="476" customFormat="1" ht="47.25" customHeight="1">
      <c r="A404" s="519"/>
      <c r="B404" s="470"/>
      <c r="C404" s="520" t="s">
        <v>732</v>
      </c>
      <c r="D404" s="521" t="s">
        <v>704</v>
      </c>
      <c r="E404" s="521" t="s">
        <v>658</v>
      </c>
      <c r="F404" s="95" t="s">
        <v>344</v>
      </c>
      <c r="G404" s="473" t="s">
        <v>68</v>
      </c>
      <c r="H404" s="95" t="s">
        <v>733</v>
      </c>
      <c r="I404" s="95" t="s">
        <v>419</v>
      </c>
      <c r="J404" s="474">
        <v>402.9</v>
      </c>
      <c r="K404" s="474">
        <v>402.9</v>
      </c>
      <c r="L404" s="474">
        <v>336.8</v>
      </c>
      <c r="M404" s="478">
        <v>151.30000000000001</v>
      </c>
      <c r="N404" s="478">
        <v>157.4</v>
      </c>
      <c r="O404" s="478">
        <v>163.80000000000001</v>
      </c>
    </row>
    <row r="405" spans="1:15" s="476" customFormat="1" ht="47.25" customHeight="1">
      <c r="A405" s="519"/>
      <c r="B405" s="494"/>
      <c r="C405" s="520" t="s">
        <v>734</v>
      </c>
      <c r="D405" s="527"/>
      <c r="E405" s="521" t="s">
        <v>735</v>
      </c>
      <c r="F405" s="95"/>
      <c r="G405" s="473"/>
      <c r="H405" s="95" t="s">
        <v>733</v>
      </c>
      <c r="I405" s="95" t="s">
        <v>26</v>
      </c>
      <c r="J405" s="474">
        <v>7.1</v>
      </c>
      <c r="K405" s="474">
        <v>7.1</v>
      </c>
      <c r="L405" s="474">
        <v>2.1</v>
      </c>
      <c r="M405" s="478">
        <v>1.5</v>
      </c>
      <c r="N405" s="478">
        <v>1.5</v>
      </c>
      <c r="O405" s="478">
        <v>1.5</v>
      </c>
    </row>
    <row r="406" spans="1:15" s="12" customFormat="1" ht="49.5" customHeight="1">
      <c r="A406" s="519"/>
      <c r="B406" s="489" t="s">
        <v>736</v>
      </c>
      <c r="C406" s="490" t="s">
        <v>664</v>
      </c>
      <c r="D406" s="518" t="s">
        <v>702</v>
      </c>
      <c r="E406" s="491" t="s">
        <v>666</v>
      </c>
      <c r="F406" s="95" t="s">
        <v>344</v>
      </c>
      <c r="G406" s="473" t="s">
        <v>68</v>
      </c>
      <c r="H406" s="492"/>
      <c r="I406" s="492"/>
      <c r="J406" s="486">
        <f t="shared" ref="J406:L406" si="106">J407+J408</f>
        <v>362.5</v>
      </c>
      <c r="K406" s="486">
        <f t="shared" si="106"/>
        <v>362.5</v>
      </c>
      <c r="L406" s="486">
        <f t="shared" si="106"/>
        <v>210.7</v>
      </c>
      <c r="M406" s="493">
        <f>M407+M408</f>
        <v>159</v>
      </c>
      <c r="N406" s="493">
        <f t="shared" ref="N406:O406" si="107">N407+N408</f>
        <v>165.4</v>
      </c>
      <c r="O406" s="493">
        <f t="shared" si="107"/>
        <v>172</v>
      </c>
    </row>
    <row r="407" spans="1:15" s="476" customFormat="1" ht="62.25" customHeight="1">
      <c r="A407" s="519"/>
      <c r="B407" s="470"/>
      <c r="C407" s="520" t="s">
        <v>737</v>
      </c>
      <c r="D407" s="521" t="s">
        <v>704</v>
      </c>
      <c r="E407" s="521" t="s">
        <v>658</v>
      </c>
      <c r="F407" s="95" t="s">
        <v>344</v>
      </c>
      <c r="G407" s="473" t="s">
        <v>68</v>
      </c>
      <c r="H407" s="95" t="s">
        <v>738</v>
      </c>
      <c r="I407" s="95" t="s">
        <v>729</v>
      </c>
      <c r="J407" s="474">
        <v>355.9</v>
      </c>
      <c r="K407" s="474">
        <v>355.9</v>
      </c>
      <c r="L407" s="474">
        <v>209.2</v>
      </c>
      <c r="M407" s="478">
        <v>157.5</v>
      </c>
      <c r="N407" s="478">
        <v>163.9</v>
      </c>
      <c r="O407" s="478">
        <v>170.5</v>
      </c>
    </row>
    <row r="408" spans="1:15" s="476" customFormat="1" ht="62.25" customHeight="1">
      <c r="A408" s="519"/>
      <c r="B408" s="494"/>
      <c r="C408" s="520" t="s">
        <v>739</v>
      </c>
      <c r="D408" s="527"/>
      <c r="E408" s="521" t="s">
        <v>725</v>
      </c>
      <c r="F408" s="95" t="s">
        <v>344</v>
      </c>
      <c r="G408" s="473" t="s">
        <v>68</v>
      </c>
      <c r="H408" s="95" t="s">
        <v>738</v>
      </c>
      <c r="I408" s="95" t="s">
        <v>26</v>
      </c>
      <c r="J408" s="474">
        <v>6.6</v>
      </c>
      <c r="K408" s="474">
        <v>6.6</v>
      </c>
      <c r="L408" s="474">
        <v>1.5</v>
      </c>
      <c r="M408" s="478">
        <v>1.5</v>
      </c>
      <c r="N408" s="478">
        <v>1.5</v>
      </c>
      <c r="O408" s="478">
        <v>1.5</v>
      </c>
    </row>
    <row r="409" spans="1:15" s="476" customFormat="1" ht="61.5" customHeight="1">
      <c r="A409" s="519"/>
      <c r="B409" s="489" t="s">
        <v>740</v>
      </c>
      <c r="C409" s="490" t="s">
        <v>664</v>
      </c>
      <c r="D409" s="518" t="s">
        <v>702</v>
      </c>
      <c r="E409" s="491" t="s">
        <v>666</v>
      </c>
      <c r="F409" s="473" t="s">
        <v>344</v>
      </c>
      <c r="G409" s="473" t="s">
        <v>68</v>
      </c>
      <c r="H409" s="495"/>
      <c r="I409" s="495"/>
      <c r="J409" s="510">
        <f t="shared" ref="J409:N409" si="108">J410+J411</f>
        <v>11619.3</v>
      </c>
      <c r="K409" s="510">
        <f t="shared" si="108"/>
        <v>11619.3</v>
      </c>
      <c r="L409" s="510">
        <f t="shared" si="108"/>
        <v>10640.4</v>
      </c>
      <c r="M409" s="511">
        <f t="shared" si="108"/>
        <v>11485.7</v>
      </c>
      <c r="N409" s="511">
        <f t="shared" si="108"/>
        <v>11485.7</v>
      </c>
      <c r="O409" s="511">
        <f>O410+O411</f>
        <v>11485.7</v>
      </c>
    </row>
    <row r="410" spans="1:15" s="476" customFormat="1" ht="64.5" customHeight="1">
      <c r="A410" s="519"/>
      <c r="B410" s="470"/>
      <c r="C410" s="520" t="s">
        <v>741</v>
      </c>
      <c r="D410" s="521" t="s">
        <v>704</v>
      </c>
      <c r="E410" s="521" t="s">
        <v>742</v>
      </c>
      <c r="F410" s="473" t="s">
        <v>344</v>
      </c>
      <c r="G410" s="473" t="s">
        <v>68</v>
      </c>
      <c r="H410" s="473" t="s">
        <v>743</v>
      </c>
      <c r="I410" s="473" t="s">
        <v>419</v>
      </c>
      <c r="J410" s="496">
        <v>11612.9</v>
      </c>
      <c r="K410" s="496">
        <v>11612.9</v>
      </c>
      <c r="L410" s="496">
        <v>10628.3</v>
      </c>
      <c r="M410" s="497">
        <v>11458.7</v>
      </c>
      <c r="N410" s="497">
        <v>11458.7</v>
      </c>
      <c r="O410" s="497">
        <v>11458.7</v>
      </c>
    </row>
    <row r="411" spans="1:15" s="476" customFormat="1" ht="64.5" customHeight="1">
      <c r="A411" s="519"/>
      <c r="B411" s="494"/>
      <c r="C411" s="520"/>
      <c r="D411" s="527"/>
      <c r="E411" s="521"/>
      <c r="F411" s="473" t="s">
        <v>344</v>
      </c>
      <c r="G411" s="473" t="s">
        <v>68</v>
      </c>
      <c r="H411" s="473" t="s">
        <v>743</v>
      </c>
      <c r="I411" s="473" t="s">
        <v>26</v>
      </c>
      <c r="J411" s="496">
        <v>6.4</v>
      </c>
      <c r="K411" s="496">
        <v>6.4</v>
      </c>
      <c r="L411" s="496">
        <v>12.1</v>
      </c>
      <c r="M411" s="498">
        <v>27</v>
      </c>
      <c r="N411" s="498">
        <v>27</v>
      </c>
      <c r="O411" s="498">
        <v>27</v>
      </c>
    </row>
    <row r="412" spans="1:15" s="476" customFormat="1" ht="65.25" customHeight="1">
      <c r="A412" s="519"/>
      <c r="B412" s="489" t="s">
        <v>744</v>
      </c>
      <c r="C412" s="490" t="s">
        <v>664</v>
      </c>
      <c r="D412" s="518" t="s">
        <v>702</v>
      </c>
      <c r="E412" s="491" t="s">
        <v>666</v>
      </c>
      <c r="F412" s="473"/>
      <c r="G412" s="473"/>
      <c r="H412" s="495"/>
      <c r="I412" s="495"/>
      <c r="J412" s="510">
        <f>J413</f>
        <v>6.5</v>
      </c>
      <c r="K412" s="510">
        <f>K413</f>
        <v>6.5</v>
      </c>
      <c r="L412" s="510">
        <f>L413</f>
        <v>0</v>
      </c>
      <c r="M412" s="511">
        <f>M413</f>
        <v>0</v>
      </c>
      <c r="N412" s="511">
        <f t="shared" ref="N412:O412" si="109">N413</f>
        <v>0</v>
      </c>
      <c r="O412" s="511">
        <f t="shared" si="109"/>
        <v>0</v>
      </c>
    </row>
    <row r="413" spans="1:15" s="476" customFormat="1" ht="57" customHeight="1">
      <c r="A413" s="519"/>
      <c r="B413" s="494"/>
      <c r="C413" s="520" t="s">
        <v>745</v>
      </c>
      <c r="D413" s="521" t="s">
        <v>704</v>
      </c>
      <c r="E413" s="521" t="s">
        <v>658</v>
      </c>
      <c r="F413" s="473" t="s">
        <v>344</v>
      </c>
      <c r="G413" s="473" t="s">
        <v>68</v>
      </c>
      <c r="H413" s="473" t="s">
        <v>746</v>
      </c>
      <c r="I413" s="473" t="s">
        <v>330</v>
      </c>
      <c r="J413" s="496">
        <v>6.5</v>
      </c>
      <c r="K413" s="496">
        <v>6.5</v>
      </c>
      <c r="L413" s="496">
        <v>0</v>
      </c>
      <c r="M413" s="498">
        <v>0</v>
      </c>
      <c r="N413" s="498">
        <v>0</v>
      </c>
      <c r="O413" s="498">
        <v>0</v>
      </c>
    </row>
    <row r="414" spans="1:15" s="476" customFormat="1" ht="51" customHeight="1">
      <c r="A414" s="519"/>
      <c r="B414" s="489" t="s">
        <v>747</v>
      </c>
      <c r="C414" s="490" t="s">
        <v>664</v>
      </c>
      <c r="D414" s="518" t="s">
        <v>702</v>
      </c>
      <c r="E414" s="491" t="s">
        <v>666</v>
      </c>
      <c r="F414" s="95"/>
      <c r="G414" s="473"/>
      <c r="H414" s="492"/>
      <c r="I414" s="492"/>
      <c r="J414" s="510">
        <f>J415+J416</f>
        <v>250</v>
      </c>
      <c r="K414" s="510">
        <f>K415+K416</f>
        <v>250</v>
      </c>
      <c r="L414" s="510">
        <f>L415+L416</f>
        <v>187.5</v>
      </c>
      <c r="M414" s="511">
        <f>M415+M416</f>
        <v>187.5</v>
      </c>
      <c r="N414" s="511">
        <f t="shared" ref="N414:O414" si="110">N415+N416</f>
        <v>187.5</v>
      </c>
      <c r="O414" s="511">
        <f t="shared" si="110"/>
        <v>187.5</v>
      </c>
    </row>
    <row r="415" spans="1:15" s="476" customFormat="1" ht="66" customHeight="1">
      <c r="A415" s="519"/>
      <c r="B415" s="470"/>
      <c r="C415" s="520" t="s">
        <v>748</v>
      </c>
      <c r="D415" s="521" t="s">
        <v>704</v>
      </c>
      <c r="E415" s="521" t="s">
        <v>749</v>
      </c>
      <c r="F415" s="95" t="s">
        <v>85</v>
      </c>
      <c r="G415" s="473" t="s">
        <v>23</v>
      </c>
      <c r="H415" s="95" t="s">
        <v>750</v>
      </c>
      <c r="I415" s="95" t="s">
        <v>330</v>
      </c>
      <c r="J415" s="474">
        <v>187.5</v>
      </c>
      <c r="K415" s="474">
        <v>187.5</v>
      </c>
      <c r="L415" s="474">
        <v>187.5</v>
      </c>
      <c r="M415" s="475">
        <v>187.5</v>
      </c>
      <c r="N415" s="478">
        <v>187.5</v>
      </c>
      <c r="O415" s="478">
        <v>187.5</v>
      </c>
    </row>
    <row r="416" spans="1:15" s="476" customFormat="1" ht="48.75" customHeight="1">
      <c r="A416" s="536"/>
      <c r="B416" s="494"/>
      <c r="C416" s="520" t="s">
        <v>748</v>
      </c>
      <c r="D416" s="521" t="s">
        <v>704</v>
      </c>
      <c r="E416" s="521" t="s">
        <v>749</v>
      </c>
      <c r="F416" s="95" t="s">
        <v>85</v>
      </c>
      <c r="G416" s="473" t="s">
        <v>23</v>
      </c>
      <c r="H416" s="95" t="s">
        <v>750</v>
      </c>
      <c r="I416" s="95" t="s">
        <v>630</v>
      </c>
      <c r="J416" s="474">
        <v>62.5</v>
      </c>
      <c r="K416" s="474">
        <v>62.5</v>
      </c>
      <c r="L416" s="474">
        <v>0</v>
      </c>
      <c r="M416" s="475">
        <v>0</v>
      </c>
      <c r="N416" s="475">
        <v>0</v>
      </c>
      <c r="O416" s="475">
        <v>0</v>
      </c>
    </row>
    <row r="417" spans="1:23" s="542" customFormat="1" ht="25.5" customHeight="1">
      <c r="A417" s="538">
        <v>926</v>
      </c>
      <c r="B417" s="539" t="s">
        <v>751</v>
      </c>
      <c r="C417" s="539"/>
      <c r="D417" s="539"/>
      <c r="E417" s="539"/>
      <c r="F417" s="539"/>
      <c r="G417" s="539"/>
      <c r="H417" s="539"/>
      <c r="I417" s="540"/>
      <c r="J417" s="541">
        <f>J419+J434+J473</f>
        <v>92792.3</v>
      </c>
      <c r="K417" s="541">
        <f>K419+K434+K473</f>
        <v>92792.3</v>
      </c>
      <c r="L417" s="541">
        <f>L419+L434</f>
        <v>95982.5</v>
      </c>
      <c r="M417" s="541">
        <f t="shared" ref="M417:O417" si="111">M419+M434</f>
        <v>92127.800000000017</v>
      </c>
      <c r="N417" s="541">
        <f t="shared" si="111"/>
        <v>85094.700000000012</v>
      </c>
      <c r="O417" s="541">
        <f t="shared" si="111"/>
        <v>85580.800000000003</v>
      </c>
      <c r="Q417" s="543"/>
      <c r="R417" s="543"/>
    </row>
    <row r="418" spans="1:23" s="1" customFormat="1" ht="34.15" customHeight="1">
      <c r="A418" s="544"/>
      <c r="B418" s="545" t="s">
        <v>752</v>
      </c>
      <c r="C418" s="546"/>
      <c r="D418" s="546"/>
      <c r="E418" s="546"/>
      <c r="F418" s="546"/>
      <c r="G418" s="546"/>
      <c r="H418" s="546"/>
      <c r="I418" s="546"/>
      <c r="J418" s="546"/>
      <c r="K418" s="546"/>
      <c r="L418" s="546"/>
      <c r="M418" s="546"/>
      <c r="N418" s="546"/>
      <c r="O418" s="546"/>
      <c r="R418" s="547"/>
    </row>
    <row r="419" spans="1:23" s="1" customFormat="1" ht="33" customHeight="1">
      <c r="A419" s="544"/>
      <c r="B419" s="548"/>
      <c r="C419" s="549"/>
      <c r="D419" s="548"/>
      <c r="E419" s="549"/>
      <c r="F419" s="550" t="s">
        <v>85</v>
      </c>
      <c r="G419" s="551" t="s">
        <v>23</v>
      </c>
      <c r="H419" s="552"/>
      <c r="I419" s="552"/>
      <c r="J419" s="553">
        <f>J420+J422+J432+J473</f>
        <v>44451.299999999996</v>
      </c>
      <c r="K419" s="553">
        <f>K420+K422+K432+K473</f>
        <v>44451.299999999996</v>
      </c>
      <c r="L419" s="553">
        <f>L422</f>
        <v>45900.200000000004</v>
      </c>
      <c r="M419" s="553">
        <f t="shared" ref="M419:O419" si="112">M422</f>
        <v>43787.100000000006</v>
      </c>
      <c r="N419" s="553">
        <f t="shared" si="112"/>
        <v>39866.800000000003</v>
      </c>
      <c r="O419" s="553">
        <f t="shared" si="112"/>
        <v>40020.1</v>
      </c>
      <c r="Q419" s="547"/>
      <c r="W419" s="547"/>
    </row>
    <row r="420" spans="1:23" s="1" customFormat="1" ht="25.5" hidden="1" customHeight="1">
      <c r="A420" s="554">
        <v>926</v>
      </c>
      <c r="B420" s="555" t="s">
        <v>697</v>
      </c>
      <c r="C420" s="556"/>
      <c r="D420" s="557"/>
      <c r="E420" s="558"/>
      <c r="F420" s="550"/>
      <c r="G420" s="559"/>
      <c r="H420" s="559"/>
      <c r="I420" s="559"/>
      <c r="J420" s="553"/>
      <c r="K420" s="553"/>
      <c r="L420" s="553"/>
      <c r="M420" s="553"/>
      <c r="N420" s="553"/>
      <c r="O420" s="553"/>
      <c r="Q420" s="547"/>
    </row>
    <row r="421" spans="1:23" s="1" customFormat="1" ht="51.75" hidden="1" customHeight="1">
      <c r="A421" s="560"/>
      <c r="B421" s="561"/>
      <c r="C421" s="562"/>
      <c r="D421" s="563"/>
      <c r="E421" s="564"/>
      <c r="F421" s="565"/>
      <c r="G421" s="566"/>
      <c r="H421" s="567"/>
      <c r="I421" s="568"/>
      <c r="J421" s="569"/>
      <c r="K421" s="569"/>
      <c r="L421" s="569"/>
      <c r="M421" s="553"/>
      <c r="N421" s="553"/>
      <c r="O421" s="553"/>
    </row>
    <row r="422" spans="1:23" s="1" customFormat="1" ht="51.75" customHeight="1">
      <c r="A422" s="554">
        <v>926</v>
      </c>
      <c r="B422" s="570" t="s">
        <v>753</v>
      </c>
      <c r="C422" s="571" t="s">
        <v>754</v>
      </c>
      <c r="D422" s="557" t="s">
        <v>755</v>
      </c>
      <c r="E422" s="556" t="s">
        <v>756</v>
      </c>
      <c r="F422" s="572"/>
      <c r="G422" s="566"/>
      <c r="H422" s="573"/>
      <c r="I422" s="550"/>
      <c r="J422" s="574">
        <f>SUM(J423:J431)</f>
        <v>44061.1</v>
      </c>
      <c r="K422" s="574">
        <f>SUM(K423:K431)</f>
        <v>44061.1</v>
      </c>
      <c r="L422" s="574">
        <f>L425+L430+L432</f>
        <v>45900.200000000004</v>
      </c>
      <c r="M422" s="574">
        <f t="shared" ref="M422:O422" si="113">M425+M430+M432</f>
        <v>43787.100000000006</v>
      </c>
      <c r="N422" s="574">
        <f t="shared" si="113"/>
        <v>39866.800000000003</v>
      </c>
      <c r="O422" s="574">
        <f t="shared" si="113"/>
        <v>40020.1</v>
      </c>
      <c r="P422" s="547"/>
    </row>
    <row r="423" spans="1:23" s="1" customFormat="1" ht="27.75" customHeight="1">
      <c r="A423" s="575"/>
      <c r="B423" s="576"/>
      <c r="C423" s="577" t="s">
        <v>757</v>
      </c>
      <c r="D423" s="578" t="s">
        <v>88</v>
      </c>
      <c r="E423" s="578" t="s">
        <v>758</v>
      </c>
      <c r="F423" s="579" t="s">
        <v>85</v>
      </c>
      <c r="G423" s="580" t="s">
        <v>59</v>
      </c>
      <c r="H423" s="581" t="s">
        <v>759</v>
      </c>
      <c r="I423" s="582"/>
      <c r="J423" s="583"/>
      <c r="K423" s="583"/>
      <c r="L423" s="583"/>
      <c r="M423" s="583"/>
      <c r="N423" s="583"/>
      <c r="O423" s="584"/>
    </row>
    <row r="424" spans="1:23" s="1" customFormat="1" ht="24.75" customHeight="1">
      <c r="A424" s="575"/>
      <c r="B424" s="576"/>
      <c r="C424" s="585"/>
      <c r="D424" s="586"/>
      <c r="E424" s="586"/>
      <c r="F424" s="587"/>
      <c r="G424" s="588"/>
      <c r="H424" s="589"/>
      <c r="I424" s="590">
        <v>611</v>
      </c>
      <c r="J424" s="591"/>
      <c r="K424" s="591"/>
      <c r="L424" s="591"/>
      <c r="M424" s="591"/>
      <c r="N424" s="591"/>
      <c r="O424" s="592"/>
    </row>
    <row r="425" spans="1:23" s="1" customFormat="1" ht="67.5" customHeight="1">
      <c r="A425" s="575"/>
      <c r="B425" s="576"/>
      <c r="C425" s="593"/>
      <c r="D425" s="594"/>
      <c r="E425" s="594"/>
      <c r="F425" s="595" t="s">
        <v>85</v>
      </c>
      <c r="G425" s="596" t="s">
        <v>23</v>
      </c>
      <c r="H425" s="597">
        <v>1020100590</v>
      </c>
      <c r="I425" s="590">
        <v>611</v>
      </c>
      <c r="J425" s="598">
        <v>39298.6</v>
      </c>
      <c r="K425" s="599">
        <v>39298.6</v>
      </c>
      <c r="L425" s="599">
        <f>L426+L473</f>
        <v>45526.200000000004</v>
      </c>
      <c r="M425" s="599">
        <f>M426+M428</f>
        <v>43389.100000000006</v>
      </c>
      <c r="N425" s="599">
        <f t="shared" ref="N425:O425" si="114">N426+N428</f>
        <v>39510.800000000003</v>
      </c>
      <c r="O425" s="599">
        <f t="shared" si="114"/>
        <v>39664.1</v>
      </c>
      <c r="P425" s="547" t="s">
        <v>760</v>
      </c>
    </row>
    <row r="426" spans="1:23" s="1" customFormat="1" ht="31.5" customHeight="1">
      <c r="A426" s="575"/>
      <c r="B426" s="576"/>
      <c r="C426" s="593"/>
      <c r="D426" s="594"/>
      <c r="E426" s="594"/>
      <c r="F426" s="595" t="s">
        <v>85</v>
      </c>
      <c r="G426" s="596" t="s">
        <v>23</v>
      </c>
      <c r="H426" s="597">
        <v>1020100590</v>
      </c>
      <c r="I426" s="590"/>
      <c r="J426" s="598">
        <v>0</v>
      </c>
      <c r="K426" s="599">
        <v>0</v>
      </c>
      <c r="L426" s="598">
        <v>45176.800000000003</v>
      </c>
      <c r="M426" s="598">
        <v>43020.3</v>
      </c>
      <c r="N426" s="598">
        <v>39121.5</v>
      </c>
      <c r="O426" s="600">
        <v>39253.199999999997</v>
      </c>
      <c r="P426" s="547"/>
    </row>
    <row r="427" spans="1:23" s="1" customFormat="1" ht="16.5" customHeight="1">
      <c r="A427" s="575"/>
      <c r="B427" s="576"/>
      <c r="C427" s="601"/>
      <c r="D427" s="601"/>
      <c r="E427" s="601"/>
      <c r="F427" s="595" t="s">
        <v>85</v>
      </c>
      <c r="G427" s="596" t="s">
        <v>23</v>
      </c>
      <c r="H427" s="597">
        <v>1010109020</v>
      </c>
      <c r="I427" s="590">
        <v>612</v>
      </c>
      <c r="J427" s="598">
        <v>4580.5</v>
      </c>
      <c r="K427" s="598">
        <v>4580.5</v>
      </c>
      <c r="L427" s="598"/>
      <c r="M427" s="598"/>
      <c r="N427" s="598"/>
      <c r="O427" s="600"/>
    </row>
    <row r="428" spans="1:23" s="1" customFormat="1" ht="16.5" customHeight="1">
      <c r="A428" s="575"/>
      <c r="B428" s="576"/>
      <c r="C428" s="602"/>
      <c r="D428" s="601"/>
      <c r="E428" s="601"/>
      <c r="F428" s="595" t="s">
        <v>85</v>
      </c>
      <c r="G428" s="596" t="s">
        <v>23</v>
      </c>
      <c r="H428" s="597">
        <v>1020260820</v>
      </c>
      <c r="I428" s="590">
        <v>611</v>
      </c>
      <c r="J428" s="598"/>
      <c r="K428" s="598"/>
      <c r="L428" s="603">
        <v>154</v>
      </c>
      <c r="M428" s="598">
        <v>368.8</v>
      </c>
      <c r="N428" s="598">
        <v>389.3</v>
      </c>
      <c r="O428" s="600">
        <v>410.9</v>
      </c>
      <c r="Q428" s="1" t="s">
        <v>760</v>
      </c>
    </row>
    <row r="429" spans="1:23" s="1" customFormat="1" ht="30.95" customHeight="1">
      <c r="A429" s="575"/>
      <c r="B429" s="604"/>
      <c r="C429" s="577" t="s">
        <v>761</v>
      </c>
      <c r="D429" s="605" t="s">
        <v>762</v>
      </c>
      <c r="E429" s="606" t="s">
        <v>758</v>
      </c>
      <c r="F429" s="565" t="s">
        <v>85</v>
      </c>
      <c r="G429" s="566" t="s">
        <v>86</v>
      </c>
      <c r="H429" s="607" t="s">
        <v>763</v>
      </c>
      <c r="I429" s="608" t="s">
        <v>330</v>
      </c>
      <c r="J429" s="609">
        <v>50</v>
      </c>
      <c r="K429" s="609">
        <v>50</v>
      </c>
      <c r="L429" s="609"/>
      <c r="M429" s="609"/>
      <c r="N429" s="609"/>
      <c r="O429" s="609"/>
    </row>
    <row r="430" spans="1:23" s="1" customFormat="1" ht="31.5" customHeight="1">
      <c r="A430" s="575"/>
      <c r="B430" s="604"/>
      <c r="C430" s="585"/>
      <c r="D430" s="564"/>
      <c r="E430" s="564" t="s">
        <v>758</v>
      </c>
      <c r="F430" s="565" t="s">
        <v>85</v>
      </c>
      <c r="G430" s="566" t="s">
        <v>86</v>
      </c>
      <c r="H430" s="607" t="s">
        <v>764</v>
      </c>
      <c r="I430" s="608" t="s">
        <v>330</v>
      </c>
      <c r="J430" s="609">
        <v>132</v>
      </c>
      <c r="K430" s="609">
        <v>132</v>
      </c>
      <c r="L430" s="609">
        <v>132</v>
      </c>
      <c r="M430" s="609">
        <v>156</v>
      </c>
      <c r="N430" s="609">
        <v>156</v>
      </c>
      <c r="O430" s="609">
        <v>156</v>
      </c>
    </row>
    <row r="431" spans="1:23" s="1" customFormat="1" ht="36" customHeight="1">
      <c r="A431" s="560"/>
      <c r="B431" s="561"/>
      <c r="C431" s="605"/>
      <c r="D431" s="564"/>
      <c r="E431" s="564" t="s">
        <v>758</v>
      </c>
      <c r="F431" s="565" t="s">
        <v>85</v>
      </c>
      <c r="G431" s="566" t="s">
        <v>86</v>
      </c>
      <c r="H431" s="607" t="s">
        <v>765</v>
      </c>
      <c r="I431" s="608" t="s">
        <v>330</v>
      </c>
      <c r="J431" s="609">
        <v>0</v>
      </c>
      <c r="K431" s="609">
        <v>0</v>
      </c>
      <c r="L431" s="609">
        <v>0</v>
      </c>
      <c r="M431" s="609">
        <v>0</v>
      </c>
      <c r="N431" s="609">
        <v>0</v>
      </c>
      <c r="O431" s="609">
        <v>0</v>
      </c>
    </row>
    <row r="432" spans="1:23" s="1" customFormat="1" ht="39" customHeight="1">
      <c r="A432" s="554">
        <v>926</v>
      </c>
      <c r="B432" s="570" t="s">
        <v>766</v>
      </c>
      <c r="C432" s="556" t="s">
        <v>664</v>
      </c>
      <c r="D432" s="557"/>
      <c r="E432" s="558" t="s">
        <v>767</v>
      </c>
      <c r="F432" s="572" t="s">
        <v>85</v>
      </c>
      <c r="G432" s="610" t="s">
        <v>85</v>
      </c>
      <c r="H432" s="573"/>
      <c r="I432" s="550"/>
      <c r="J432" s="574">
        <f t="shared" ref="J432:K432" si="115">J433</f>
        <v>242</v>
      </c>
      <c r="K432" s="574">
        <f t="shared" si="115"/>
        <v>242</v>
      </c>
      <c r="L432" s="574">
        <v>242</v>
      </c>
      <c r="M432" s="574">
        <f>M433</f>
        <v>242</v>
      </c>
      <c r="N432" s="574">
        <f>N433</f>
        <v>200</v>
      </c>
      <c r="O432" s="574">
        <f>O433</f>
        <v>200</v>
      </c>
    </row>
    <row r="433" spans="1:19" s="1" customFormat="1" ht="77.25" customHeight="1">
      <c r="A433" s="560"/>
      <c r="B433" s="611"/>
      <c r="C433" s="605" t="s">
        <v>768</v>
      </c>
      <c r="D433" s="564"/>
      <c r="E433" s="564"/>
      <c r="F433" s="565" t="s">
        <v>85</v>
      </c>
      <c r="G433" s="566" t="s">
        <v>85</v>
      </c>
      <c r="H433" s="607" t="s">
        <v>678</v>
      </c>
      <c r="I433" s="608" t="s">
        <v>330</v>
      </c>
      <c r="J433" s="609">
        <v>242</v>
      </c>
      <c r="K433" s="609">
        <v>242</v>
      </c>
      <c r="L433" s="609">
        <v>242</v>
      </c>
      <c r="M433" s="609">
        <v>242</v>
      </c>
      <c r="N433" s="609">
        <v>200</v>
      </c>
      <c r="O433" s="609">
        <v>200</v>
      </c>
    </row>
    <row r="434" spans="1:19" s="476" customFormat="1" ht="30.75" customHeight="1">
      <c r="A434" s="612">
        <v>926</v>
      </c>
      <c r="B434" s="613"/>
      <c r="C434" s="614"/>
      <c r="D434" s="614"/>
      <c r="E434" s="614"/>
      <c r="F434" s="572" t="s">
        <v>98</v>
      </c>
      <c r="G434" s="615" t="s">
        <v>415</v>
      </c>
      <c r="H434" s="573"/>
      <c r="I434" s="550"/>
      <c r="J434" s="574">
        <v>48192.800000000003</v>
      </c>
      <c r="K434" s="574">
        <v>48192.800000000003</v>
      </c>
      <c r="L434" s="574">
        <f>L435+L463</f>
        <v>50082.299999999996</v>
      </c>
      <c r="M434" s="574">
        <f>M435+M463</f>
        <v>48340.700000000004</v>
      </c>
      <c r="N434" s="574">
        <f>N435+N463</f>
        <v>45227.9</v>
      </c>
      <c r="O434" s="574">
        <f t="shared" ref="O434" si="116">O435+O463</f>
        <v>45560.700000000004</v>
      </c>
      <c r="Q434" s="616"/>
    </row>
    <row r="435" spans="1:19" s="476" customFormat="1" ht="51" customHeight="1">
      <c r="A435" s="554">
        <v>926</v>
      </c>
      <c r="B435" s="570" t="s">
        <v>769</v>
      </c>
      <c r="C435" s="556" t="s">
        <v>664</v>
      </c>
      <c r="D435" s="605"/>
      <c r="E435" s="564" t="s">
        <v>770</v>
      </c>
      <c r="F435" s="617" t="s">
        <v>98</v>
      </c>
      <c r="G435" s="615" t="s">
        <v>21</v>
      </c>
      <c r="H435" s="618"/>
      <c r="I435" s="559" t="s">
        <v>771</v>
      </c>
      <c r="J435" s="574">
        <v>40320.6</v>
      </c>
      <c r="K435" s="574">
        <v>40320.6</v>
      </c>
      <c r="L435" s="574">
        <f>L436+L452+L458</f>
        <v>46917.599999999999</v>
      </c>
      <c r="M435" s="574">
        <f>M436+M452+M458+M451</f>
        <v>45034.8</v>
      </c>
      <c r="N435" s="574">
        <f>N436+N452+N458+N451</f>
        <v>41940.200000000004</v>
      </c>
      <c r="O435" s="574">
        <f>O436+O452+O458+O451</f>
        <v>41857.100000000006</v>
      </c>
      <c r="R435" s="616"/>
      <c r="S435" s="616"/>
    </row>
    <row r="436" spans="1:19" s="476" customFormat="1" ht="51" customHeight="1">
      <c r="A436" s="575"/>
      <c r="B436" s="576"/>
      <c r="C436" s="556"/>
      <c r="D436" s="605"/>
      <c r="E436" s="564"/>
      <c r="F436" s="617" t="s">
        <v>98</v>
      </c>
      <c r="G436" s="615" t="s">
        <v>21</v>
      </c>
      <c r="H436" s="618" t="s">
        <v>772</v>
      </c>
      <c r="I436" s="559"/>
      <c r="J436" s="574"/>
      <c r="K436" s="574"/>
      <c r="L436" s="574">
        <f>L445+L449</f>
        <v>46825</v>
      </c>
      <c r="M436" s="574">
        <f>M445+M449</f>
        <v>44809.200000000004</v>
      </c>
      <c r="N436" s="574">
        <f t="shared" ref="N436:O436" si="117">N445+N449</f>
        <v>41707.700000000004</v>
      </c>
      <c r="O436" s="574">
        <f t="shared" si="117"/>
        <v>41605.200000000004</v>
      </c>
      <c r="R436" s="616"/>
      <c r="S436" s="616"/>
    </row>
    <row r="437" spans="1:19" s="476" customFormat="1" ht="42.75" customHeight="1">
      <c r="A437" s="575"/>
      <c r="B437" s="576"/>
      <c r="C437" s="556"/>
      <c r="D437" s="605"/>
      <c r="E437" s="564"/>
      <c r="F437" s="617" t="s">
        <v>98</v>
      </c>
      <c r="G437" s="615" t="s">
        <v>21</v>
      </c>
      <c r="H437" s="618" t="s">
        <v>773</v>
      </c>
      <c r="I437" s="559" t="s">
        <v>774</v>
      </c>
      <c r="J437" s="574"/>
      <c r="K437" s="574"/>
      <c r="L437" s="574">
        <f>L438+L439+L440</f>
        <v>14889.8</v>
      </c>
      <c r="M437" s="574">
        <f t="shared" ref="M437:O437" si="118">M438+M439+M440</f>
        <v>15397.4</v>
      </c>
      <c r="N437" s="574">
        <f t="shared" si="118"/>
        <v>15689.3</v>
      </c>
      <c r="O437" s="574">
        <f t="shared" si="118"/>
        <v>16555.8</v>
      </c>
      <c r="R437" s="616"/>
      <c r="S437" s="616"/>
    </row>
    <row r="438" spans="1:19" s="620" customFormat="1" ht="38.25" customHeight="1">
      <c r="A438" s="575"/>
      <c r="B438" s="576"/>
      <c r="C438" s="668" t="s">
        <v>775</v>
      </c>
      <c r="D438" s="668" t="s">
        <v>776</v>
      </c>
      <c r="E438" s="669" t="s">
        <v>758</v>
      </c>
      <c r="F438" s="670" t="s">
        <v>98</v>
      </c>
      <c r="G438" s="488" t="s">
        <v>21</v>
      </c>
      <c r="H438" s="671" t="s">
        <v>773</v>
      </c>
      <c r="I438" s="488" t="s">
        <v>210</v>
      </c>
      <c r="J438" s="672">
        <v>8418.7000000000007</v>
      </c>
      <c r="K438" s="672">
        <v>8418.7000000000007</v>
      </c>
      <c r="L438" s="672">
        <v>7484.5</v>
      </c>
      <c r="M438" s="619">
        <v>14793.4</v>
      </c>
      <c r="N438" s="609">
        <v>15065.3</v>
      </c>
      <c r="O438" s="609">
        <v>15907.6</v>
      </c>
      <c r="Q438" s="621"/>
    </row>
    <row r="439" spans="1:19" s="623" customFormat="1" ht="48.75" customHeight="1">
      <c r="A439" s="575"/>
      <c r="B439" s="576"/>
      <c r="C439" s="668"/>
      <c r="D439" s="668"/>
      <c r="E439" s="669"/>
      <c r="F439" s="670" t="s">
        <v>98</v>
      </c>
      <c r="G439" s="488" t="s">
        <v>21</v>
      </c>
      <c r="H439" s="671" t="s">
        <v>777</v>
      </c>
      <c r="I439" s="488" t="s">
        <v>330</v>
      </c>
      <c r="J439" s="672">
        <v>3244.5</v>
      </c>
      <c r="K439" s="672">
        <v>3244.5</v>
      </c>
      <c r="L439" s="672">
        <v>7302.4</v>
      </c>
      <c r="M439" s="619">
        <v>0</v>
      </c>
      <c r="N439" s="609">
        <v>0</v>
      </c>
      <c r="O439" s="609">
        <v>0</v>
      </c>
      <c r="P439" s="476"/>
    </row>
    <row r="440" spans="1:19" s="623" customFormat="1" ht="48.75" customHeight="1">
      <c r="A440" s="575"/>
      <c r="B440" s="576"/>
      <c r="C440" s="668"/>
      <c r="D440" s="668"/>
      <c r="E440" s="669"/>
      <c r="F440" s="670" t="s">
        <v>98</v>
      </c>
      <c r="G440" s="488" t="s">
        <v>21</v>
      </c>
      <c r="H440" s="671" t="s">
        <v>778</v>
      </c>
      <c r="I440" s="488" t="s">
        <v>774</v>
      </c>
      <c r="J440" s="672"/>
      <c r="K440" s="672"/>
      <c r="L440" s="672">
        <v>102.9</v>
      </c>
      <c r="M440" s="619">
        <v>604</v>
      </c>
      <c r="N440" s="609">
        <v>624</v>
      </c>
      <c r="O440" s="609">
        <v>648.20000000000005</v>
      </c>
      <c r="P440" s="476"/>
    </row>
    <row r="441" spans="1:19" s="623" customFormat="1" ht="48.75" customHeight="1">
      <c r="A441" s="575"/>
      <c r="B441" s="576"/>
      <c r="C441" s="668"/>
      <c r="D441" s="668"/>
      <c r="E441" s="669"/>
      <c r="F441" s="670" t="s">
        <v>98</v>
      </c>
      <c r="G441" s="488" t="s">
        <v>21</v>
      </c>
      <c r="H441" s="671" t="s">
        <v>779</v>
      </c>
      <c r="I441" s="488" t="s">
        <v>330</v>
      </c>
      <c r="J441" s="672">
        <v>0</v>
      </c>
      <c r="K441" s="672">
        <v>0</v>
      </c>
      <c r="L441" s="672">
        <v>4.4000000000000004</v>
      </c>
      <c r="M441" s="619"/>
      <c r="N441" s="609"/>
      <c r="O441" s="609"/>
      <c r="P441" s="476"/>
    </row>
    <row r="442" spans="1:19" s="620" customFormat="1" ht="46.5" customHeight="1">
      <c r="A442" s="575"/>
      <c r="B442" s="576"/>
      <c r="C442" s="668" t="s">
        <v>780</v>
      </c>
      <c r="D442" s="668"/>
      <c r="E442" s="668">
        <v>2015</v>
      </c>
      <c r="F442" s="670" t="s">
        <v>98</v>
      </c>
      <c r="G442" s="488" t="s">
        <v>21</v>
      </c>
      <c r="H442" s="671" t="s">
        <v>781</v>
      </c>
      <c r="I442" s="488" t="s">
        <v>330</v>
      </c>
      <c r="J442" s="672">
        <v>59.9</v>
      </c>
      <c r="K442" s="672">
        <v>59.9</v>
      </c>
      <c r="L442" s="672">
        <v>48.9</v>
      </c>
      <c r="M442" s="619">
        <v>0</v>
      </c>
      <c r="N442" s="609"/>
      <c r="O442" s="609"/>
      <c r="R442" s="621"/>
    </row>
    <row r="443" spans="1:19" s="476" customFormat="1" ht="54.75" customHeight="1">
      <c r="A443" s="560"/>
      <c r="B443" s="576"/>
      <c r="C443" s="605" t="s">
        <v>782</v>
      </c>
      <c r="D443" s="605" t="s">
        <v>783</v>
      </c>
      <c r="E443" s="606" t="s">
        <v>758</v>
      </c>
      <c r="F443" s="622" t="s">
        <v>98</v>
      </c>
      <c r="G443" s="488" t="s">
        <v>21</v>
      </c>
      <c r="H443" s="567" t="s">
        <v>784</v>
      </c>
      <c r="I443" s="568" t="s">
        <v>330</v>
      </c>
      <c r="J443" s="609">
        <v>113.3</v>
      </c>
      <c r="K443" s="609">
        <v>113.3</v>
      </c>
      <c r="L443" s="609">
        <v>0</v>
      </c>
      <c r="M443" s="619">
        <v>602.29999999999995</v>
      </c>
      <c r="N443" s="609">
        <v>602.29999999999995</v>
      </c>
      <c r="O443" s="609">
        <v>602.29999999999995</v>
      </c>
    </row>
    <row r="444" spans="1:19" s="476" customFormat="1" ht="42.75" customHeight="1">
      <c r="A444" s="624"/>
      <c r="B444" s="625"/>
      <c r="C444" s="605"/>
      <c r="D444" s="605"/>
      <c r="E444" s="606"/>
      <c r="F444" s="622" t="s">
        <v>98</v>
      </c>
      <c r="G444" s="488" t="s">
        <v>21</v>
      </c>
      <c r="H444" s="567" t="s">
        <v>785</v>
      </c>
      <c r="I444" s="568" t="s">
        <v>330</v>
      </c>
      <c r="J444" s="609">
        <v>450</v>
      </c>
      <c r="K444" s="609">
        <v>450</v>
      </c>
      <c r="L444" s="609">
        <v>7302.4</v>
      </c>
      <c r="M444" s="619">
        <v>0</v>
      </c>
      <c r="N444" s="609"/>
      <c r="O444" s="609"/>
    </row>
    <row r="445" spans="1:19" s="476" customFormat="1" ht="42.75" customHeight="1">
      <c r="A445" s="624"/>
      <c r="B445" s="625"/>
      <c r="C445" s="605"/>
      <c r="D445" s="605"/>
      <c r="E445" s="606"/>
      <c r="F445" s="617" t="s">
        <v>98</v>
      </c>
      <c r="G445" s="615" t="s">
        <v>21</v>
      </c>
      <c r="H445" s="618" t="s">
        <v>786</v>
      </c>
      <c r="I445" s="559"/>
      <c r="J445" s="574"/>
      <c r="K445" s="574"/>
      <c r="L445" s="574">
        <f>L446+L447+L437</f>
        <v>37249.800000000003</v>
      </c>
      <c r="M445" s="574">
        <f t="shared" ref="M445:O445" si="119">M446+M447+M437</f>
        <v>38172.9</v>
      </c>
      <c r="N445" s="574">
        <f t="shared" si="119"/>
        <v>36840.300000000003</v>
      </c>
      <c r="O445" s="574">
        <f t="shared" si="119"/>
        <v>37332.800000000003</v>
      </c>
    </row>
    <row r="446" spans="1:19" s="620" customFormat="1" ht="33.75" customHeight="1">
      <c r="A446" s="626">
        <v>926</v>
      </c>
      <c r="B446" s="570" t="s">
        <v>787</v>
      </c>
      <c r="C446" s="668" t="s">
        <v>788</v>
      </c>
      <c r="D446" s="668" t="s">
        <v>789</v>
      </c>
      <c r="E446" s="669" t="s">
        <v>758</v>
      </c>
      <c r="F446" s="670" t="s">
        <v>98</v>
      </c>
      <c r="G446" s="488" t="s">
        <v>21</v>
      </c>
      <c r="H446" s="671" t="s">
        <v>790</v>
      </c>
      <c r="I446" s="488" t="s">
        <v>210</v>
      </c>
      <c r="J446" s="672">
        <v>11897.4</v>
      </c>
      <c r="K446" s="672">
        <v>11897.4</v>
      </c>
      <c r="L446" s="672">
        <v>13474.2</v>
      </c>
      <c r="M446" s="673">
        <v>22775.5</v>
      </c>
      <c r="N446" s="609">
        <v>21151</v>
      </c>
      <c r="O446" s="609">
        <v>20777</v>
      </c>
    </row>
    <row r="447" spans="1:19" s="476" customFormat="1" ht="24" customHeight="1">
      <c r="A447" s="627"/>
      <c r="B447" s="576"/>
      <c r="C447" s="668"/>
      <c r="D447" s="668"/>
      <c r="E447" s="669"/>
      <c r="F447" s="670" t="s">
        <v>98</v>
      </c>
      <c r="G447" s="488" t="s">
        <v>21</v>
      </c>
      <c r="H447" s="671" t="s">
        <v>791</v>
      </c>
      <c r="I447" s="488" t="s">
        <v>330</v>
      </c>
      <c r="J447" s="672">
        <v>4303.8</v>
      </c>
      <c r="K447" s="672">
        <v>4303.8</v>
      </c>
      <c r="L447" s="672">
        <v>8885.7999999999993</v>
      </c>
      <c r="M447" s="673">
        <v>0</v>
      </c>
      <c r="N447" s="609">
        <v>0</v>
      </c>
      <c r="O447" s="609">
        <v>0</v>
      </c>
    </row>
    <row r="448" spans="1:19" s="476" customFormat="1" ht="29.25" customHeight="1">
      <c r="A448" s="627"/>
      <c r="B448" s="576"/>
      <c r="C448" s="605"/>
      <c r="D448" s="605"/>
      <c r="E448" s="606"/>
      <c r="F448" s="622" t="s">
        <v>98</v>
      </c>
      <c r="G448" s="488" t="s">
        <v>21</v>
      </c>
      <c r="H448" s="567" t="s">
        <v>792</v>
      </c>
      <c r="I448" s="568" t="s">
        <v>330</v>
      </c>
      <c r="J448" s="609">
        <v>600</v>
      </c>
      <c r="K448" s="609">
        <v>600</v>
      </c>
      <c r="L448" s="609">
        <v>8885.7999999999993</v>
      </c>
      <c r="M448" s="619">
        <v>0</v>
      </c>
      <c r="N448" s="609"/>
      <c r="O448" s="609"/>
    </row>
    <row r="449" spans="1:16" s="476" customFormat="1" ht="30.75" customHeight="1">
      <c r="A449" s="627"/>
      <c r="B449" s="576"/>
      <c r="C449" s="605"/>
      <c r="D449" s="605"/>
      <c r="E449" s="606"/>
      <c r="F449" s="617" t="s">
        <v>98</v>
      </c>
      <c r="G449" s="615" t="s">
        <v>21</v>
      </c>
      <c r="H449" s="618" t="s">
        <v>793</v>
      </c>
      <c r="I449" s="559"/>
      <c r="J449" s="574"/>
      <c r="K449" s="574"/>
      <c r="L449" s="574">
        <f>L450+L457+L453+L456</f>
        <v>9575.2000000000007</v>
      </c>
      <c r="M449" s="574">
        <f>M450+M455+M457</f>
        <v>6636.3</v>
      </c>
      <c r="N449" s="574">
        <f t="shared" ref="N449:O449" si="120">N450+N455+N457</f>
        <v>4867.4000000000005</v>
      </c>
      <c r="O449" s="574">
        <f t="shared" si="120"/>
        <v>4272.3999999999996</v>
      </c>
    </row>
    <row r="450" spans="1:16" s="476" customFormat="1" ht="39" customHeight="1">
      <c r="A450" s="627"/>
      <c r="B450" s="576"/>
      <c r="C450" s="605" t="s">
        <v>794</v>
      </c>
      <c r="D450" s="605" t="s">
        <v>795</v>
      </c>
      <c r="E450" s="606" t="s">
        <v>758</v>
      </c>
      <c r="F450" s="565" t="s">
        <v>98</v>
      </c>
      <c r="G450" s="488" t="s">
        <v>21</v>
      </c>
      <c r="H450" s="607" t="s">
        <v>764</v>
      </c>
      <c r="I450" s="608" t="s">
        <v>330</v>
      </c>
      <c r="J450" s="609">
        <v>48</v>
      </c>
      <c r="K450" s="609">
        <v>48</v>
      </c>
      <c r="L450" s="609">
        <v>48</v>
      </c>
      <c r="M450" s="619">
        <v>24</v>
      </c>
      <c r="N450" s="609">
        <v>24</v>
      </c>
      <c r="O450" s="609">
        <v>26.8</v>
      </c>
    </row>
    <row r="451" spans="1:16" s="476" customFormat="1" ht="36.75" customHeight="1">
      <c r="A451" s="627"/>
      <c r="B451" s="576"/>
      <c r="C451" s="605" t="s">
        <v>796</v>
      </c>
      <c r="D451" s="605"/>
      <c r="E451" s="606" t="s">
        <v>758</v>
      </c>
      <c r="F451" s="565" t="s">
        <v>98</v>
      </c>
      <c r="G451" s="488" t="s">
        <v>21</v>
      </c>
      <c r="H451" s="607" t="s">
        <v>693</v>
      </c>
      <c r="I451" s="608" t="s">
        <v>330</v>
      </c>
      <c r="J451" s="609">
        <v>118</v>
      </c>
      <c r="K451" s="609">
        <v>118</v>
      </c>
      <c r="L451" s="609">
        <v>102.9</v>
      </c>
      <c r="M451" s="619">
        <v>133</v>
      </c>
      <c r="N451" s="609">
        <v>133</v>
      </c>
      <c r="O451" s="609">
        <v>148.5</v>
      </c>
    </row>
    <row r="452" spans="1:16" s="476" customFormat="1" ht="36" customHeight="1">
      <c r="A452" s="627"/>
      <c r="B452" s="576"/>
      <c r="C452" s="628" t="s">
        <v>797</v>
      </c>
      <c r="D452" s="629" t="s">
        <v>798</v>
      </c>
      <c r="E452" s="629" t="s">
        <v>758</v>
      </c>
      <c r="F452" s="630" t="s">
        <v>98</v>
      </c>
      <c r="G452" s="631" t="s">
        <v>21</v>
      </c>
      <c r="H452" s="632" t="s">
        <v>799</v>
      </c>
      <c r="I452" s="633" t="s">
        <v>330</v>
      </c>
      <c r="J452" s="634">
        <v>20.6</v>
      </c>
      <c r="K452" s="634">
        <v>20.6</v>
      </c>
      <c r="L452" s="634">
        <v>40.200000000000003</v>
      </c>
      <c r="M452" s="635">
        <v>40.200000000000003</v>
      </c>
      <c r="N452" s="634">
        <v>43.2</v>
      </c>
      <c r="O452" s="634">
        <v>44.9</v>
      </c>
    </row>
    <row r="453" spans="1:16" s="476" customFormat="1" ht="32.25" customHeight="1">
      <c r="A453" s="627"/>
      <c r="B453" s="576"/>
      <c r="C453" s="605" t="s">
        <v>761</v>
      </c>
      <c r="D453" s="564" t="s">
        <v>800</v>
      </c>
      <c r="E453" s="564" t="s">
        <v>758</v>
      </c>
      <c r="F453" s="565" t="s">
        <v>98</v>
      </c>
      <c r="G453" s="488" t="s">
        <v>21</v>
      </c>
      <c r="H453" s="607" t="s">
        <v>801</v>
      </c>
      <c r="I453" s="608" t="s">
        <v>330</v>
      </c>
      <c r="J453" s="609">
        <v>112.3</v>
      </c>
      <c r="K453" s="609">
        <v>112.3</v>
      </c>
      <c r="L453" s="609">
        <v>38.700000000000003</v>
      </c>
      <c r="M453" s="619">
        <v>0</v>
      </c>
      <c r="N453" s="609">
        <v>0</v>
      </c>
      <c r="O453" s="609">
        <v>0</v>
      </c>
    </row>
    <row r="454" spans="1:16" s="476" customFormat="1" ht="39" customHeight="1">
      <c r="A454" s="627"/>
      <c r="B454" s="576"/>
      <c r="C454" s="564" t="s">
        <v>802</v>
      </c>
      <c r="D454" s="564" t="s">
        <v>803</v>
      </c>
      <c r="E454" s="564" t="s">
        <v>758</v>
      </c>
      <c r="F454" s="565" t="s">
        <v>98</v>
      </c>
      <c r="G454" s="488" t="s">
        <v>21</v>
      </c>
      <c r="H454" s="607" t="s">
        <v>231</v>
      </c>
      <c r="I454" s="608" t="s">
        <v>330</v>
      </c>
      <c r="J454" s="609">
        <v>39.299999999999997</v>
      </c>
      <c r="K454" s="609">
        <v>39.299999999999997</v>
      </c>
      <c r="L454" s="609">
        <v>0</v>
      </c>
      <c r="M454" s="619">
        <v>0</v>
      </c>
      <c r="N454" s="609">
        <v>0</v>
      </c>
      <c r="O454" s="609">
        <v>0</v>
      </c>
    </row>
    <row r="455" spans="1:16" s="476" customFormat="1" ht="27.75" customHeight="1">
      <c r="A455" s="627"/>
      <c r="B455" s="576"/>
      <c r="C455" s="564"/>
      <c r="D455" s="564"/>
      <c r="E455" s="564"/>
      <c r="F455" s="565" t="s">
        <v>98</v>
      </c>
      <c r="G455" s="488" t="s">
        <v>21</v>
      </c>
      <c r="H455" s="607" t="s">
        <v>801</v>
      </c>
      <c r="I455" s="608"/>
      <c r="J455" s="609">
        <v>600</v>
      </c>
      <c r="K455" s="609">
        <v>0</v>
      </c>
      <c r="L455" s="609">
        <v>0</v>
      </c>
      <c r="M455" s="619">
        <v>112.3</v>
      </c>
      <c r="N455" s="609">
        <v>120.6</v>
      </c>
      <c r="O455" s="609">
        <v>125.4</v>
      </c>
    </row>
    <row r="456" spans="1:16" s="476" customFormat="1" ht="32.25" customHeight="1">
      <c r="A456" s="627"/>
      <c r="B456" s="576"/>
      <c r="C456" s="564"/>
      <c r="D456" s="564"/>
      <c r="E456" s="564"/>
      <c r="F456" s="565" t="s">
        <v>98</v>
      </c>
      <c r="G456" s="488" t="s">
        <v>21</v>
      </c>
      <c r="H456" s="607" t="s">
        <v>779</v>
      </c>
      <c r="I456" s="608" t="s">
        <v>774</v>
      </c>
      <c r="J456" s="609">
        <v>0</v>
      </c>
      <c r="K456" s="609">
        <v>0</v>
      </c>
      <c r="L456" s="609">
        <v>48.9</v>
      </c>
      <c r="M456" s="619">
        <v>0</v>
      </c>
      <c r="N456" s="609">
        <v>0</v>
      </c>
      <c r="O456" s="609">
        <v>0</v>
      </c>
    </row>
    <row r="457" spans="1:16" s="476" customFormat="1" ht="26.25" customHeight="1">
      <c r="A457" s="627"/>
      <c r="B457" s="576"/>
      <c r="C457" s="605" t="s">
        <v>804</v>
      </c>
      <c r="D457" s="564" t="s">
        <v>805</v>
      </c>
      <c r="E457" s="564" t="s">
        <v>758</v>
      </c>
      <c r="F457" s="565" t="s">
        <v>98</v>
      </c>
      <c r="G457" s="488" t="s">
        <v>21</v>
      </c>
      <c r="H457" s="607" t="s">
        <v>765</v>
      </c>
      <c r="I457" s="608" t="s">
        <v>330</v>
      </c>
      <c r="J457" s="609">
        <v>11023.3</v>
      </c>
      <c r="K457" s="609">
        <v>10871.5</v>
      </c>
      <c r="L457" s="609">
        <v>9439.6</v>
      </c>
      <c r="M457" s="619">
        <v>6500</v>
      </c>
      <c r="N457" s="609">
        <v>4722.8</v>
      </c>
      <c r="O457" s="609">
        <v>4120.2</v>
      </c>
    </row>
    <row r="458" spans="1:16" s="476" customFormat="1" ht="33.75" customHeight="1">
      <c r="A458" s="627"/>
      <c r="B458" s="576"/>
      <c r="C458" s="605" t="s">
        <v>806</v>
      </c>
      <c r="D458" s="564"/>
      <c r="E458" s="564" t="s">
        <v>758</v>
      </c>
      <c r="F458" s="565" t="s">
        <v>98</v>
      </c>
      <c r="G458" s="488" t="s">
        <v>21</v>
      </c>
      <c r="H458" s="607" t="s">
        <v>144</v>
      </c>
      <c r="I458" s="608" t="s">
        <v>330</v>
      </c>
      <c r="J458" s="609">
        <v>23.3</v>
      </c>
      <c r="K458" s="609">
        <v>23.3</v>
      </c>
      <c r="L458" s="609">
        <v>52.4</v>
      </c>
      <c r="M458" s="619">
        <v>52.4</v>
      </c>
      <c r="N458" s="609">
        <v>56.3</v>
      </c>
      <c r="O458" s="609">
        <v>58.5</v>
      </c>
    </row>
    <row r="459" spans="1:16" ht="29.45" hidden="1" customHeight="1">
      <c r="A459" s="627"/>
      <c r="B459" s="576"/>
      <c r="C459" s="636"/>
      <c r="D459" s="636"/>
      <c r="E459" s="636"/>
      <c r="F459" s="637"/>
      <c r="G459" s="488"/>
      <c r="H459" s="637"/>
      <c r="I459" s="637"/>
      <c r="J459" s="638"/>
      <c r="K459" s="639"/>
      <c r="L459" s="640"/>
      <c r="M459" s="640"/>
      <c r="N459" s="641"/>
      <c r="O459" s="642"/>
      <c r="P459" s="476"/>
    </row>
    <row r="460" spans="1:16" ht="29.45" hidden="1" customHeight="1">
      <c r="A460" s="627"/>
      <c r="B460" s="576"/>
      <c r="C460" s="636"/>
      <c r="D460" s="636"/>
      <c r="E460" s="636"/>
      <c r="F460" s="637"/>
      <c r="G460" s="643"/>
      <c r="H460" s="637"/>
      <c r="I460" s="637"/>
      <c r="J460" s="638"/>
      <c r="K460" s="639"/>
      <c r="L460" s="640"/>
      <c r="M460" s="640"/>
      <c r="N460" s="641"/>
      <c r="O460" s="642"/>
      <c r="P460" s="476"/>
    </row>
    <row r="461" spans="1:16" ht="29.45" customHeight="1">
      <c r="A461" s="627"/>
      <c r="B461" s="576"/>
      <c r="C461" s="556" t="s">
        <v>664</v>
      </c>
      <c r="D461" s="644"/>
      <c r="E461" s="644"/>
      <c r="F461" s="550" t="s">
        <v>98</v>
      </c>
      <c r="G461" s="615" t="s">
        <v>21</v>
      </c>
      <c r="H461" s="488" t="s">
        <v>773</v>
      </c>
      <c r="I461" s="488" t="s">
        <v>210</v>
      </c>
      <c r="J461" s="645"/>
      <c r="K461" s="646"/>
      <c r="L461" s="641">
        <v>6616.8</v>
      </c>
      <c r="M461" s="647">
        <v>10345</v>
      </c>
      <c r="N461" s="641">
        <v>10345</v>
      </c>
      <c r="O461" s="642">
        <v>10345</v>
      </c>
      <c r="P461" s="476"/>
    </row>
    <row r="462" spans="1:16" ht="29.45" customHeight="1">
      <c r="A462" s="627"/>
      <c r="B462" s="576"/>
      <c r="C462" s="556"/>
      <c r="D462" s="644"/>
      <c r="E462" s="644"/>
      <c r="F462" s="550" t="s">
        <v>98</v>
      </c>
      <c r="G462" s="615" t="s">
        <v>21</v>
      </c>
      <c r="H462" s="488" t="s">
        <v>790</v>
      </c>
      <c r="I462" s="488" t="s">
        <v>210</v>
      </c>
      <c r="J462" s="645"/>
      <c r="K462" s="646"/>
      <c r="L462" s="641">
        <v>12060.4</v>
      </c>
      <c r="M462" s="647">
        <v>12739.4</v>
      </c>
      <c r="N462" s="641">
        <v>12739.4</v>
      </c>
      <c r="O462" s="642">
        <v>12739.4</v>
      </c>
      <c r="P462" s="476"/>
    </row>
    <row r="463" spans="1:16" ht="29.45" customHeight="1">
      <c r="A463" s="627"/>
      <c r="B463" s="576"/>
      <c r="C463" s="648"/>
      <c r="D463" s="649"/>
      <c r="E463" s="564" t="s">
        <v>770</v>
      </c>
      <c r="F463" s="550" t="s">
        <v>98</v>
      </c>
      <c r="G463" s="615" t="s">
        <v>68</v>
      </c>
      <c r="H463" s="550"/>
      <c r="I463" s="550"/>
      <c r="J463" s="574">
        <f t="shared" ref="J463:L463" si="121">J464+J471</f>
        <v>7879.0999999999995</v>
      </c>
      <c r="K463" s="574">
        <f t="shared" si="121"/>
        <v>7872.3</v>
      </c>
      <c r="L463" s="574">
        <f t="shared" si="121"/>
        <v>3164.7</v>
      </c>
      <c r="M463" s="650">
        <f>M471</f>
        <v>3305.9</v>
      </c>
      <c r="N463" s="574">
        <v>3287.7</v>
      </c>
      <c r="O463" s="574">
        <v>3703.6</v>
      </c>
      <c r="P463" s="476"/>
    </row>
    <row r="464" spans="1:16" ht="40.5" customHeight="1">
      <c r="A464" s="627"/>
      <c r="B464" s="576"/>
      <c r="C464" s="605" t="s">
        <v>807</v>
      </c>
      <c r="D464" s="564"/>
      <c r="E464" s="564" t="s">
        <v>758</v>
      </c>
      <c r="F464" s="565" t="s">
        <v>98</v>
      </c>
      <c r="G464" s="488" t="s">
        <v>68</v>
      </c>
      <c r="H464" s="607" t="s">
        <v>790</v>
      </c>
      <c r="I464" s="608"/>
      <c r="J464" s="609">
        <f>J465+J466+J467+J468+J469+J470</f>
        <v>5115.3999999999996</v>
      </c>
      <c r="K464" s="609">
        <f>SUM(K465:K470)</f>
        <v>5108.5</v>
      </c>
      <c r="L464" s="609">
        <v>0</v>
      </c>
      <c r="M464" s="619">
        <v>0</v>
      </c>
      <c r="N464" s="609"/>
      <c r="O464" s="609"/>
      <c r="P464" s="476"/>
    </row>
    <row r="465" spans="1:24" ht="30.75" customHeight="1">
      <c r="A465" s="627"/>
      <c r="B465" s="576"/>
      <c r="C465" s="674" t="s">
        <v>808</v>
      </c>
      <c r="D465" s="564" t="s">
        <v>809</v>
      </c>
      <c r="E465" s="564"/>
      <c r="F465" s="565" t="s">
        <v>98</v>
      </c>
      <c r="G465" s="488" t="s">
        <v>68</v>
      </c>
      <c r="H465" s="607" t="s">
        <v>790</v>
      </c>
      <c r="I465" s="608" t="s">
        <v>247</v>
      </c>
      <c r="J465" s="609">
        <v>3969.9</v>
      </c>
      <c r="K465" s="609">
        <v>3969.9</v>
      </c>
      <c r="L465" s="609">
        <v>0</v>
      </c>
      <c r="M465" s="619"/>
      <c r="N465" s="609"/>
      <c r="O465" s="609"/>
      <c r="P465" s="476"/>
    </row>
    <row r="466" spans="1:24" ht="30.75" customHeight="1">
      <c r="A466" s="627"/>
      <c r="B466" s="576"/>
      <c r="C466" s="674" t="s">
        <v>808</v>
      </c>
      <c r="D466" s="564"/>
      <c r="E466" s="564"/>
      <c r="F466" s="565" t="s">
        <v>98</v>
      </c>
      <c r="G466" s="488" t="s">
        <v>68</v>
      </c>
      <c r="H466" s="607" t="s">
        <v>790</v>
      </c>
      <c r="I466" s="608" t="s">
        <v>249</v>
      </c>
      <c r="J466" s="609">
        <v>13.6</v>
      </c>
      <c r="K466" s="609">
        <v>13.3</v>
      </c>
      <c r="L466" s="609">
        <v>0</v>
      </c>
      <c r="M466" s="619"/>
      <c r="N466" s="609"/>
      <c r="O466" s="609"/>
      <c r="P466" s="476"/>
    </row>
    <row r="467" spans="1:24" ht="29.45" customHeight="1">
      <c r="A467" s="627"/>
      <c r="B467" s="576"/>
      <c r="C467" s="674" t="s">
        <v>808</v>
      </c>
      <c r="D467" s="564"/>
      <c r="E467" s="564"/>
      <c r="F467" s="565" t="s">
        <v>98</v>
      </c>
      <c r="G467" s="488" t="s">
        <v>68</v>
      </c>
      <c r="H467" s="607" t="s">
        <v>790</v>
      </c>
      <c r="I467" s="608" t="s">
        <v>251</v>
      </c>
      <c r="J467" s="609">
        <v>1056.8</v>
      </c>
      <c r="K467" s="609">
        <v>1056.8</v>
      </c>
      <c r="L467" s="609">
        <v>0</v>
      </c>
      <c r="M467" s="619"/>
      <c r="N467" s="609"/>
      <c r="O467" s="609"/>
      <c r="P467" s="476"/>
    </row>
    <row r="468" spans="1:24" ht="29.45" customHeight="1">
      <c r="A468" s="627"/>
      <c r="B468" s="576"/>
      <c r="C468" s="674" t="s">
        <v>810</v>
      </c>
      <c r="D468" s="564"/>
      <c r="E468" s="564"/>
      <c r="F468" s="565" t="s">
        <v>98</v>
      </c>
      <c r="G468" s="488" t="s">
        <v>68</v>
      </c>
      <c r="H468" s="607" t="s">
        <v>790</v>
      </c>
      <c r="I468" s="608" t="s">
        <v>26</v>
      </c>
      <c r="J468" s="609">
        <v>73.2</v>
      </c>
      <c r="K468" s="609">
        <v>66.599999999999994</v>
      </c>
      <c r="L468" s="609">
        <v>0</v>
      </c>
      <c r="M468" s="619"/>
      <c r="N468" s="609"/>
      <c r="O468" s="609"/>
      <c r="P468" s="476"/>
    </row>
    <row r="469" spans="1:24" ht="29.45" customHeight="1">
      <c r="A469" s="627"/>
      <c r="B469" s="576"/>
      <c r="C469" s="564"/>
      <c r="D469" s="564"/>
      <c r="E469" s="564"/>
      <c r="F469" s="565" t="s">
        <v>98</v>
      </c>
      <c r="G469" s="488" t="s">
        <v>68</v>
      </c>
      <c r="H469" s="607" t="s">
        <v>790</v>
      </c>
      <c r="I469" s="608" t="s">
        <v>28</v>
      </c>
      <c r="J469" s="609">
        <v>0.7</v>
      </c>
      <c r="K469" s="609">
        <v>0.7</v>
      </c>
      <c r="L469" s="609">
        <v>0</v>
      </c>
      <c r="M469" s="619"/>
      <c r="N469" s="609"/>
      <c r="O469" s="609"/>
      <c r="P469" s="476"/>
    </row>
    <row r="470" spans="1:24" ht="18.75" customHeight="1">
      <c r="A470" s="627"/>
      <c r="B470" s="576"/>
      <c r="C470" s="564"/>
      <c r="D470" s="564"/>
      <c r="E470" s="564"/>
      <c r="F470" s="565" t="s">
        <v>98</v>
      </c>
      <c r="G470" s="488" t="s">
        <v>68</v>
      </c>
      <c r="H470" s="607" t="s">
        <v>790</v>
      </c>
      <c r="I470" s="608" t="s">
        <v>29</v>
      </c>
      <c r="J470" s="609">
        <v>1.2</v>
      </c>
      <c r="K470" s="609">
        <v>1.2</v>
      </c>
      <c r="L470" s="609">
        <v>0</v>
      </c>
      <c r="M470" s="619"/>
      <c r="N470" s="609"/>
      <c r="O470" s="609"/>
      <c r="P470" s="476"/>
    </row>
    <row r="471" spans="1:24" ht="37.5" customHeight="1">
      <c r="A471" s="651"/>
      <c r="B471" s="611"/>
      <c r="C471" s="605" t="s">
        <v>811</v>
      </c>
      <c r="D471" s="605" t="s">
        <v>812</v>
      </c>
      <c r="E471" s="606" t="s">
        <v>758</v>
      </c>
      <c r="F471" s="565" t="s">
        <v>98</v>
      </c>
      <c r="G471" s="488" t="s">
        <v>68</v>
      </c>
      <c r="H471" s="607" t="s">
        <v>790</v>
      </c>
      <c r="I471" s="608" t="s">
        <v>210</v>
      </c>
      <c r="J471" s="609">
        <v>2763.7</v>
      </c>
      <c r="K471" s="609">
        <v>2763.8</v>
      </c>
      <c r="L471" s="609">
        <v>3164.7</v>
      </c>
      <c r="M471" s="619">
        <v>3305.9</v>
      </c>
      <c r="N471" s="609">
        <v>3287.7</v>
      </c>
      <c r="O471" s="609">
        <v>3703.6</v>
      </c>
      <c r="P471" s="476"/>
    </row>
    <row r="472" spans="1:24" ht="19.5">
      <c r="A472" s="652"/>
      <c r="B472" s="653"/>
      <c r="C472" s="653"/>
      <c r="D472" s="653"/>
      <c r="E472" s="653"/>
      <c r="F472" s="653"/>
      <c r="G472" s="653"/>
      <c r="H472" s="653"/>
      <c r="I472" s="653"/>
      <c r="J472" s="653"/>
      <c r="K472" s="653"/>
      <c r="L472" s="653"/>
      <c r="M472" s="653"/>
      <c r="N472" s="654"/>
      <c r="O472" s="642"/>
      <c r="P472" s="476"/>
    </row>
    <row r="473" spans="1:24" ht="24" customHeight="1">
      <c r="A473" s="655"/>
      <c r="B473" s="656"/>
      <c r="C473" s="657"/>
      <c r="D473" s="657"/>
      <c r="E473" s="657"/>
      <c r="F473" s="657"/>
      <c r="G473" s="657"/>
      <c r="H473" s="657"/>
      <c r="I473" s="657"/>
      <c r="J473" s="574">
        <f t="shared" ref="J473:O473" si="122">J474</f>
        <v>148.19999999999999</v>
      </c>
      <c r="K473" s="574">
        <f t="shared" si="122"/>
        <v>148.19999999999999</v>
      </c>
      <c r="L473" s="574">
        <f>L474</f>
        <v>349.4</v>
      </c>
      <c r="M473" s="650">
        <f t="shared" si="122"/>
        <v>160</v>
      </c>
      <c r="N473" s="574">
        <f t="shared" si="122"/>
        <v>166</v>
      </c>
      <c r="O473" s="574">
        <f t="shared" si="122"/>
        <v>166</v>
      </c>
      <c r="P473" s="476"/>
    </row>
    <row r="474" spans="1:24" ht="51" customHeight="1">
      <c r="A474" s="658">
        <v>926</v>
      </c>
      <c r="B474" s="659" t="s">
        <v>813</v>
      </c>
      <c r="C474" s="556" t="s">
        <v>814</v>
      </c>
      <c r="D474" s="660"/>
      <c r="E474" s="564" t="s">
        <v>770</v>
      </c>
      <c r="F474" s="568" t="s">
        <v>85</v>
      </c>
      <c r="G474" s="568" t="s">
        <v>415</v>
      </c>
      <c r="H474" s="568"/>
      <c r="I474" s="568"/>
      <c r="J474" s="569">
        <v>148.19999999999999</v>
      </c>
      <c r="K474" s="569">
        <v>148.19999999999999</v>
      </c>
      <c r="L474" s="569">
        <v>349.4</v>
      </c>
      <c r="M474" s="823">
        <v>160</v>
      </c>
      <c r="N474" s="569">
        <v>166</v>
      </c>
      <c r="O474" s="569">
        <v>166</v>
      </c>
      <c r="P474" s="476"/>
    </row>
    <row r="475" spans="1:24" ht="23.25" customHeight="1">
      <c r="A475" s="652"/>
      <c r="B475" s="661" t="s">
        <v>813</v>
      </c>
      <c r="C475" s="662" t="s">
        <v>815</v>
      </c>
      <c r="D475" s="662"/>
      <c r="E475" s="663"/>
      <c r="F475" s="824" t="s">
        <v>85</v>
      </c>
      <c r="G475" s="664" t="s">
        <v>23</v>
      </c>
      <c r="H475" s="824" t="s">
        <v>816</v>
      </c>
      <c r="I475" s="824" t="s">
        <v>330</v>
      </c>
      <c r="J475" s="825">
        <v>148.19999999999999</v>
      </c>
      <c r="K475" s="826">
        <v>148.19999999999999</v>
      </c>
      <c r="L475" s="826">
        <v>349.4</v>
      </c>
      <c r="M475" s="827">
        <v>160</v>
      </c>
      <c r="N475" s="826">
        <v>166</v>
      </c>
      <c r="O475" s="826">
        <v>166</v>
      </c>
      <c r="P475" s="476"/>
    </row>
    <row r="476" spans="1:24" ht="22.5" customHeight="1">
      <c r="B476" s="665"/>
      <c r="C476" s="662"/>
      <c r="D476" s="662"/>
      <c r="E476" s="663"/>
      <c r="F476" s="824"/>
      <c r="G476" s="664"/>
      <c r="H476" s="824"/>
      <c r="I476" s="824"/>
      <c r="J476" s="825"/>
      <c r="K476" s="826"/>
      <c r="L476" s="826"/>
      <c r="M476" s="827"/>
      <c r="N476" s="826"/>
      <c r="O476" s="826"/>
      <c r="P476" s="666"/>
      <c r="Q476" s="11"/>
      <c r="R476" s="11"/>
      <c r="S476" s="21"/>
      <c r="T476" s="21"/>
      <c r="U476" s="667"/>
      <c r="V476" s="667"/>
      <c r="W476" s="10"/>
      <c r="X476" s="10"/>
    </row>
    <row r="477" spans="1:24" s="677" customFormat="1" ht="34.5" customHeight="1">
      <c r="A477" s="675">
        <v>929</v>
      </c>
      <c r="B477" s="717" t="s">
        <v>834</v>
      </c>
      <c r="C477" s="718"/>
      <c r="D477" s="718"/>
      <c r="E477" s="718"/>
      <c r="F477" s="718"/>
      <c r="G477" s="718"/>
      <c r="H477" s="718"/>
      <c r="I477" s="719"/>
      <c r="J477" s="676">
        <f t="shared" ref="J477:O477" si="123">J479</f>
        <v>66426.604999999981</v>
      </c>
      <c r="K477" s="676">
        <f t="shared" si="123"/>
        <v>66426.604999999981</v>
      </c>
      <c r="L477" s="676">
        <f t="shared" si="123"/>
        <v>68174.150000000009</v>
      </c>
      <c r="M477" s="676">
        <f t="shared" si="123"/>
        <v>71188.400000000009</v>
      </c>
      <c r="N477" s="676">
        <f t="shared" si="123"/>
        <v>66532.099999999991</v>
      </c>
      <c r="O477" s="676">
        <f t="shared" si="123"/>
        <v>66924</v>
      </c>
    </row>
    <row r="478" spans="1:24" s="3" customFormat="1" ht="19.5">
      <c r="A478" s="678" t="s">
        <v>752</v>
      </c>
      <c r="B478" s="678"/>
      <c r="C478" s="678"/>
      <c r="D478" s="678"/>
      <c r="E478" s="678"/>
      <c r="F478" s="678"/>
      <c r="G478" s="678"/>
      <c r="H478" s="678"/>
      <c r="I478" s="678"/>
      <c r="J478" s="678"/>
      <c r="K478" s="678"/>
      <c r="L478" s="678"/>
      <c r="M478" s="678"/>
      <c r="N478" s="678"/>
      <c r="O478" s="679"/>
    </row>
    <row r="479" spans="1:24" s="684" customFormat="1" ht="19.5">
      <c r="A479" s="680"/>
      <c r="B479" s="680" t="s">
        <v>817</v>
      </c>
      <c r="C479" s="681"/>
      <c r="D479" s="682"/>
      <c r="E479" s="680"/>
      <c r="F479" s="680"/>
      <c r="G479" s="680"/>
      <c r="H479" s="680"/>
      <c r="I479" s="680"/>
      <c r="J479" s="683">
        <f>SUM(J480:J513)</f>
        <v>66426.604999999981</v>
      </c>
      <c r="K479" s="683">
        <f>SUM(K480:K513)</f>
        <v>66426.604999999981</v>
      </c>
      <c r="L479" s="683">
        <f>SUM(L480:L513)</f>
        <v>68174.150000000009</v>
      </c>
      <c r="M479" s="683">
        <f>SUM(M480:M513)</f>
        <v>71188.400000000009</v>
      </c>
      <c r="N479" s="683">
        <f>SUM(N480:N514)</f>
        <v>66532.099999999991</v>
      </c>
      <c r="O479" s="683">
        <f>SUM(O480:O514)</f>
        <v>66924</v>
      </c>
    </row>
    <row r="480" spans="1:24" s="684" customFormat="1" ht="54" customHeight="1">
      <c r="A480" s="685"/>
      <c r="B480" s="686" t="s">
        <v>818</v>
      </c>
      <c r="C480" s="687" t="s">
        <v>819</v>
      </c>
      <c r="D480" s="688"/>
      <c r="E480" s="688"/>
      <c r="F480" s="720" t="s">
        <v>102</v>
      </c>
      <c r="G480" s="720" t="s">
        <v>21</v>
      </c>
      <c r="H480" s="393" t="s">
        <v>820</v>
      </c>
      <c r="I480" s="393" t="s">
        <v>210</v>
      </c>
      <c r="J480" s="721">
        <v>26268.1</v>
      </c>
      <c r="K480" s="721">
        <v>26268.1</v>
      </c>
      <c r="L480" s="721">
        <v>29266.58</v>
      </c>
      <c r="M480" s="721">
        <v>29804.2</v>
      </c>
      <c r="N480" s="721">
        <v>28906</v>
      </c>
      <c r="O480" s="721">
        <v>26856</v>
      </c>
    </row>
    <row r="481" spans="1:15" ht="61.5" customHeight="1">
      <c r="A481" s="689"/>
      <c r="B481" s="686"/>
      <c r="C481" s="690"/>
      <c r="D481" s="691"/>
      <c r="E481" s="691"/>
      <c r="F481" s="722" t="s">
        <v>102</v>
      </c>
      <c r="G481" s="722" t="s">
        <v>21</v>
      </c>
      <c r="H481" s="393" t="s">
        <v>821</v>
      </c>
      <c r="I481" s="393" t="s">
        <v>210</v>
      </c>
      <c r="J481" s="723">
        <v>30767.599999999999</v>
      </c>
      <c r="K481" s="723">
        <v>30767.599999999999</v>
      </c>
      <c r="L481" s="723">
        <v>33343.998</v>
      </c>
      <c r="M481" s="724">
        <v>37899</v>
      </c>
      <c r="N481" s="721">
        <v>33799</v>
      </c>
      <c r="O481" s="721">
        <v>36240.9</v>
      </c>
    </row>
    <row r="482" spans="1:15" ht="28.15" customHeight="1">
      <c r="A482" s="689"/>
      <c r="B482" s="686"/>
      <c r="C482" s="692" t="s">
        <v>822</v>
      </c>
      <c r="D482" s="693"/>
      <c r="E482" s="694"/>
      <c r="F482" s="720" t="s">
        <v>102</v>
      </c>
      <c r="G482" s="720" t="s">
        <v>21</v>
      </c>
      <c r="H482" s="393" t="s">
        <v>823</v>
      </c>
      <c r="I482" s="393" t="s">
        <v>330</v>
      </c>
      <c r="J482" s="723">
        <v>328.1</v>
      </c>
      <c r="K482" s="723">
        <v>328.1</v>
      </c>
      <c r="L482" s="723">
        <v>265.60000000000002</v>
      </c>
      <c r="M482" s="723">
        <v>265.60000000000002</v>
      </c>
      <c r="N482" s="723">
        <v>265.60000000000002</v>
      </c>
      <c r="O482" s="723">
        <v>265.60000000000002</v>
      </c>
    </row>
    <row r="483" spans="1:15" ht="48.75" customHeight="1">
      <c r="A483" s="689"/>
      <c r="B483" s="686"/>
      <c r="C483" s="695" t="s">
        <v>824</v>
      </c>
      <c r="D483" s="693"/>
      <c r="E483" s="694"/>
      <c r="F483" s="720" t="s">
        <v>102</v>
      </c>
      <c r="G483" s="720" t="s">
        <v>21</v>
      </c>
      <c r="H483" s="393" t="s">
        <v>633</v>
      </c>
      <c r="I483" s="393" t="s">
        <v>330</v>
      </c>
      <c r="J483" s="723"/>
      <c r="K483" s="723"/>
      <c r="L483" s="723">
        <v>728</v>
      </c>
      <c r="M483" s="723">
        <v>0</v>
      </c>
      <c r="N483" s="723">
        <v>0</v>
      </c>
      <c r="O483" s="723">
        <v>0</v>
      </c>
    </row>
    <row r="484" spans="1:15" ht="27" customHeight="1">
      <c r="A484" s="689"/>
      <c r="B484" s="686"/>
      <c r="C484" s="696" t="s">
        <v>825</v>
      </c>
      <c r="D484" s="697"/>
      <c r="E484" s="697"/>
      <c r="F484" s="720" t="s">
        <v>102</v>
      </c>
      <c r="G484" s="720" t="s">
        <v>21</v>
      </c>
      <c r="H484" s="393" t="s">
        <v>826</v>
      </c>
      <c r="I484" s="393" t="s">
        <v>330</v>
      </c>
      <c r="J484" s="723">
        <v>1121.7</v>
      </c>
      <c r="K484" s="723">
        <v>1121.7</v>
      </c>
      <c r="L484" s="723"/>
      <c r="M484" s="724"/>
      <c r="N484" s="724"/>
      <c r="O484" s="724"/>
    </row>
    <row r="485" spans="1:15" ht="27" customHeight="1">
      <c r="A485" s="689"/>
      <c r="B485" s="686"/>
      <c r="C485" s="698"/>
      <c r="D485" s="697"/>
      <c r="E485" s="697"/>
      <c r="F485" s="720" t="s">
        <v>102</v>
      </c>
      <c r="G485" s="720" t="s">
        <v>21</v>
      </c>
      <c r="H485" s="393" t="s">
        <v>821</v>
      </c>
      <c r="I485" s="393" t="s">
        <v>330</v>
      </c>
      <c r="J485" s="723">
        <v>220</v>
      </c>
      <c r="K485" s="723">
        <v>220</v>
      </c>
      <c r="L485" s="723"/>
      <c r="M485" s="724"/>
      <c r="N485" s="724"/>
      <c r="O485" s="724"/>
    </row>
    <row r="486" spans="1:15" ht="27" customHeight="1">
      <c r="A486" s="689"/>
      <c r="B486" s="686"/>
      <c r="C486" s="699"/>
      <c r="D486" s="697"/>
      <c r="E486" s="697"/>
      <c r="F486" s="720" t="s">
        <v>102</v>
      </c>
      <c r="G486" s="720" t="s">
        <v>21</v>
      </c>
      <c r="H486" s="393" t="s">
        <v>827</v>
      </c>
      <c r="I486" s="393" t="s">
        <v>330</v>
      </c>
      <c r="J486" s="723">
        <v>0</v>
      </c>
      <c r="K486" s="723">
        <v>0</v>
      </c>
      <c r="L486" s="723">
        <v>1617.4</v>
      </c>
      <c r="M486" s="724">
        <v>0</v>
      </c>
      <c r="N486" s="724">
        <v>0</v>
      </c>
      <c r="O486" s="724">
        <v>0</v>
      </c>
    </row>
    <row r="487" spans="1:15" ht="31.15" customHeight="1">
      <c r="A487" s="689"/>
      <c r="B487" s="686"/>
      <c r="C487" s="700" t="s">
        <v>828</v>
      </c>
      <c r="D487" s="697"/>
      <c r="E487" s="697"/>
      <c r="F487" s="720" t="s">
        <v>102</v>
      </c>
      <c r="G487" s="720" t="s">
        <v>59</v>
      </c>
      <c r="H487" s="393" t="s">
        <v>829</v>
      </c>
      <c r="I487" s="393" t="s">
        <v>630</v>
      </c>
      <c r="J487" s="723"/>
      <c r="K487" s="723"/>
      <c r="L487" s="723">
        <v>0</v>
      </c>
      <c r="M487" s="724">
        <v>0</v>
      </c>
      <c r="N487" s="724">
        <v>0</v>
      </c>
      <c r="O487" s="724">
        <v>0</v>
      </c>
    </row>
    <row r="488" spans="1:15" ht="15" customHeight="1">
      <c r="A488" s="689"/>
      <c r="B488" s="686"/>
      <c r="C488" s="701"/>
      <c r="D488" s="702"/>
      <c r="E488" s="702"/>
      <c r="F488" s="725">
        <v>11</v>
      </c>
      <c r="G488" s="726" t="s">
        <v>103</v>
      </c>
      <c r="H488" s="727" t="s">
        <v>830</v>
      </c>
      <c r="I488" s="393" t="s">
        <v>247</v>
      </c>
      <c r="J488" s="723">
        <v>2969</v>
      </c>
      <c r="K488" s="723">
        <v>2969</v>
      </c>
      <c r="L488" s="723">
        <v>0</v>
      </c>
      <c r="M488" s="724">
        <v>0</v>
      </c>
      <c r="N488" s="724">
        <v>0</v>
      </c>
      <c r="O488" s="724">
        <v>0</v>
      </c>
    </row>
    <row r="489" spans="1:15" ht="15.75">
      <c r="A489" s="689"/>
      <c r="B489" s="686"/>
      <c r="C489" s="703"/>
      <c r="D489" s="702"/>
      <c r="E489" s="702"/>
      <c r="F489" s="725"/>
      <c r="G489" s="728"/>
      <c r="H489" s="729"/>
      <c r="I489" s="393" t="s">
        <v>251</v>
      </c>
      <c r="J489" s="723">
        <v>828.5</v>
      </c>
      <c r="K489" s="723">
        <v>828.5</v>
      </c>
      <c r="L489" s="723">
        <v>0</v>
      </c>
      <c r="M489" s="724">
        <v>0</v>
      </c>
      <c r="N489" s="724">
        <v>0</v>
      </c>
      <c r="O489" s="724">
        <v>0</v>
      </c>
    </row>
    <row r="490" spans="1:15" ht="15.75">
      <c r="A490" s="689"/>
      <c r="B490" s="686"/>
      <c r="C490" s="703"/>
      <c r="D490" s="702"/>
      <c r="E490" s="702"/>
      <c r="F490" s="725"/>
      <c r="G490" s="728"/>
      <c r="H490" s="729"/>
      <c r="I490" s="393" t="s">
        <v>29</v>
      </c>
      <c r="J490" s="723">
        <v>5.0000000000000001E-3</v>
      </c>
      <c r="K490" s="723">
        <v>5.0000000000000001E-3</v>
      </c>
      <c r="L490" s="723">
        <v>0</v>
      </c>
      <c r="M490" s="724"/>
      <c r="N490" s="724"/>
      <c r="O490" s="724"/>
    </row>
    <row r="491" spans="1:15" ht="19.5" customHeight="1">
      <c r="A491" s="689"/>
      <c r="B491" s="686"/>
      <c r="C491" s="704"/>
      <c r="D491" s="702"/>
      <c r="E491" s="702"/>
      <c r="F491" s="725"/>
      <c r="G491" s="730"/>
      <c r="H491" s="729"/>
      <c r="I491" s="393" t="s">
        <v>26</v>
      </c>
      <c r="J491" s="723">
        <v>587.70000000000005</v>
      </c>
      <c r="K491" s="723">
        <v>587.70000000000005</v>
      </c>
      <c r="L491" s="723">
        <v>0</v>
      </c>
      <c r="M491" s="724">
        <v>0</v>
      </c>
      <c r="N491" s="724">
        <v>0</v>
      </c>
      <c r="O491" s="724">
        <v>0</v>
      </c>
    </row>
    <row r="492" spans="1:15" s="706" customFormat="1" ht="13.9" customHeight="1">
      <c r="A492" s="689"/>
      <c r="B492" s="686"/>
      <c r="C492" s="705"/>
      <c r="D492" s="705"/>
      <c r="E492" s="705"/>
      <c r="F492" s="731">
        <v>11</v>
      </c>
      <c r="G492" s="732" t="s">
        <v>21</v>
      </c>
      <c r="H492" s="733" t="s">
        <v>831</v>
      </c>
      <c r="I492" s="734"/>
      <c r="J492" s="723"/>
      <c r="K492" s="723"/>
      <c r="L492" s="723"/>
      <c r="M492" s="723"/>
      <c r="N492" s="723"/>
      <c r="O492" s="723"/>
    </row>
    <row r="493" spans="1:15" s="706" customFormat="1" ht="15.75">
      <c r="A493" s="689"/>
      <c r="B493" s="686"/>
      <c r="C493" s="707"/>
      <c r="D493" s="707"/>
      <c r="E493" s="707"/>
      <c r="F493" s="735"/>
      <c r="G493" s="736"/>
      <c r="H493" s="737"/>
      <c r="I493" s="734" t="s">
        <v>688</v>
      </c>
      <c r="J493" s="723">
        <v>81.8</v>
      </c>
      <c r="K493" s="723">
        <v>81.8</v>
      </c>
      <c r="L493" s="723">
        <v>66.55</v>
      </c>
      <c r="M493" s="723">
        <v>83.1</v>
      </c>
      <c r="N493" s="723">
        <v>4.5</v>
      </c>
      <c r="O493" s="723">
        <v>4.5</v>
      </c>
    </row>
    <row r="494" spans="1:15" s="706" customFormat="1" ht="13.15" customHeight="1">
      <c r="A494" s="689"/>
      <c r="B494" s="686"/>
      <c r="C494" s="707"/>
      <c r="D494" s="707"/>
      <c r="E494" s="707"/>
      <c r="F494" s="735"/>
      <c r="G494" s="736"/>
      <c r="H494" s="737"/>
      <c r="I494" s="734" t="s">
        <v>26</v>
      </c>
      <c r="J494" s="723">
        <v>51.5</v>
      </c>
      <c r="K494" s="723">
        <v>51.5</v>
      </c>
      <c r="L494" s="723">
        <v>73.55</v>
      </c>
      <c r="M494" s="723">
        <v>57</v>
      </c>
      <c r="N494" s="723">
        <v>92.5</v>
      </c>
      <c r="O494" s="723">
        <v>92.5</v>
      </c>
    </row>
    <row r="495" spans="1:15" s="706" customFormat="1" ht="13.15" customHeight="1">
      <c r="A495" s="689"/>
      <c r="B495" s="686"/>
      <c r="C495" s="707"/>
      <c r="D495" s="707"/>
      <c r="E495" s="707"/>
      <c r="F495" s="738"/>
      <c r="G495" s="739"/>
      <c r="H495" s="740"/>
      <c r="I495" s="734" t="s">
        <v>330</v>
      </c>
      <c r="J495" s="723"/>
      <c r="K495" s="723"/>
      <c r="L495" s="723"/>
      <c r="M495" s="723"/>
      <c r="N495" s="723">
        <v>43.1</v>
      </c>
      <c r="O495" s="723">
        <v>43.1</v>
      </c>
    </row>
    <row r="496" spans="1:15" s="706" customFormat="1" ht="15.75">
      <c r="A496" s="689"/>
      <c r="B496" s="686"/>
      <c r="C496" s="707"/>
      <c r="D496" s="707"/>
      <c r="E496" s="707"/>
      <c r="F496" s="741">
        <v>11</v>
      </c>
      <c r="G496" s="742" t="s">
        <v>21</v>
      </c>
      <c r="H496" s="743">
        <v>1210110020</v>
      </c>
      <c r="I496" s="734" t="s">
        <v>26</v>
      </c>
      <c r="J496" s="723">
        <v>27</v>
      </c>
      <c r="K496" s="723">
        <v>27</v>
      </c>
      <c r="L496" s="723"/>
      <c r="M496" s="723">
        <v>27</v>
      </c>
      <c r="N496" s="723">
        <v>27</v>
      </c>
      <c r="O496" s="723">
        <v>27</v>
      </c>
    </row>
    <row r="497" spans="1:15" s="706" customFormat="1" ht="15.75">
      <c r="A497" s="689"/>
      <c r="B497" s="686"/>
      <c r="C497" s="707"/>
      <c r="D497" s="707"/>
      <c r="E497" s="707"/>
      <c r="F497" s="731">
        <v>11</v>
      </c>
      <c r="G497" s="744" t="s">
        <v>21</v>
      </c>
      <c r="H497" s="745">
        <v>1220110070</v>
      </c>
      <c r="I497" s="734" t="s">
        <v>330</v>
      </c>
      <c r="J497" s="723">
        <v>197.1</v>
      </c>
      <c r="K497" s="723">
        <v>197.1</v>
      </c>
      <c r="L497" s="723">
        <v>222.75</v>
      </c>
      <c r="M497" s="723">
        <v>223.2</v>
      </c>
      <c r="N497" s="723">
        <v>223.2</v>
      </c>
      <c r="O497" s="723">
        <v>223.2</v>
      </c>
    </row>
    <row r="498" spans="1:15" s="706" customFormat="1" ht="15.75">
      <c r="A498" s="689"/>
      <c r="B498" s="686"/>
      <c r="C498" s="707"/>
      <c r="D498" s="707"/>
      <c r="E498" s="707"/>
      <c r="F498" s="735"/>
      <c r="G498" s="746"/>
      <c r="H498" s="747"/>
      <c r="I498" s="734" t="s">
        <v>688</v>
      </c>
      <c r="J498" s="723">
        <v>25.6</v>
      </c>
      <c r="K498" s="723">
        <v>25.6</v>
      </c>
      <c r="L498" s="723"/>
      <c r="M498" s="723">
        <v>0</v>
      </c>
      <c r="N498" s="723">
        <v>0</v>
      </c>
      <c r="O498" s="723">
        <v>0</v>
      </c>
    </row>
    <row r="499" spans="1:15" s="706" customFormat="1" ht="15.75">
      <c r="A499" s="689"/>
      <c r="B499" s="686"/>
      <c r="C499" s="707"/>
      <c r="D499" s="707"/>
      <c r="E499" s="707"/>
      <c r="F499" s="738"/>
      <c r="G499" s="748"/>
      <c r="H499" s="749"/>
      <c r="I499" s="734" t="s">
        <v>26</v>
      </c>
      <c r="J499" s="723">
        <v>0.5</v>
      </c>
      <c r="K499" s="723">
        <v>0.5</v>
      </c>
      <c r="L499" s="723"/>
      <c r="M499" s="723">
        <v>0</v>
      </c>
      <c r="N499" s="723">
        <v>0</v>
      </c>
      <c r="O499" s="723">
        <v>0</v>
      </c>
    </row>
    <row r="500" spans="1:15" s="706" customFormat="1" ht="15.75">
      <c r="A500" s="689"/>
      <c r="B500" s="686"/>
      <c r="C500" s="707"/>
      <c r="D500" s="707"/>
      <c r="E500" s="707"/>
      <c r="F500" s="735">
        <v>11</v>
      </c>
      <c r="G500" s="746" t="s">
        <v>21</v>
      </c>
      <c r="H500" s="745">
        <v>1210110120</v>
      </c>
      <c r="I500" s="734" t="s">
        <v>688</v>
      </c>
      <c r="J500" s="723">
        <v>90.4</v>
      </c>
      <c r="K500" s="723">
        <v>90.4</v>
      </c>
      <c r="L500" s="723">
        <v>66.400000000000006</v>
      </c>
      <c r="M500" s="723">
        <v>97.2</v>
      </c>
      <c r="N500" s="723">
        <v>9</v>
      </c>
      <c r="O500" s="723">
        <v>9</v>
      </c>
    </row>
    <row r="501" spans="1:15" s="706" customFormat="1" ht="15.75">
      <c r="A501" s="689"/>
      <c r="B501" s="686"/>
      <c r="C501" s="707"/>
      <c r="D501" s="707"/>
      <c r="E501" s="707"/>
      <c r="F501" s="738"/>
      <c r="G501" s="748"/>
      <c r="H501" s="749"/>
      <c r="I501" s="734" t="s">
        <v>26</v>
      </c>
      <c r="J501" s="723">
        <v>18</v>
      </c>
      <c r="K501" s="723">
        <v>18</v>
      </c>
      <c r="L501" s="723">
        <v>9.91</v>
      </c>
      <c r="M501" s="723">
        <v>17.2</v>
      </c>
      <c r="N501" s="723">
        <v>105.5</v>
      </c>
      <c r="O501" s="723">
        <v>105.5</v>
      </c>
    </row>
    <row r="502" spans="1:15" s="706" customFormat="1" ht="15.75">
      <c r="A502" s="689"/>
      <c r="B502" s="686"/>
      <c r="C502" s="707"/>
      <c r="D502" s="707"/>
      <c r="E502" s="707"/>
      <c r="F502" s="731">
        <v>11</v>
      </c>
      <c r="G502" s="744" t="s">
        <v>21</v>
      </c>
      <c r="H502" s="745">
        <v>1220110740</v>
      </c>
      <c r="I502" s="734" t="s">
        <v>688</v>
      </c>
      <c r="J502" s="723">
        <v>48.7</v>
      </c>
      <c r="K502" s="723">
        <v>48.7</v>
      </c>
      <c r="L502" s="723">
        <v>30</v>
      </c>
      <c r="M502" s="723">
        <v>52.3</v>
      </c>
      <c r="N502" s="723">
        <v>4.5</v>
      </c>
      <c r="O502" s="723">
        <v>4.5</v>
      </c>
    </row>
    <row r="503" spans="1:15" s="706" customFormat="1" ht="15.75">
      <c r="A503" s="689"/>
      <c r="B503" s="686"/>
      <c r="C503" s="707"/>
      <c r="D503" s="707"/>
      <c r="E503" s="707"/>
      <c r="F503" s="735"/>
      <c r="G503" s="746"/>
      <c r="H503" s="747"/>
      <c r="I503" s="734" t="s">
        <v>26</v>
      </c>
      <c r="J503" s="723">
        <v>63.1</v>
      </c>
      <c r="K503" s="723">
        <v>63.1</v>
      </c>
      <c r="L503" s="723">
        <v>49.363999999999997</v>
      </c>
      <c r="M503" s="723">
        <v>57.8</v>
      </c>
      <c r="N503" s="723">
        <v>213.6</v>
      </c>
      <c r="O503" s="723">
        <v>213.6</v>
      </c>
    </row>
    <row r="504" spans="1:15" s="706" customFormat="1" ht="15.75">
      <c r="A504" s="689"/>
      <c r="B504" s="686"/>
      <c r="C504" s="707"/>
      <c r="D504" s="707"/>
      <c r="E504" s="707"/>
      <c r="F504" s="735"/>
      <c r="G504" s="746"/>
      <c r="H504" s="747"/>
      <c r="I504" s="734" t="s">
        <v>330</v>
      </c>
      <c r="J504" s="723">
        <v>107.1</v>
      </c>
      <c r="K504" s="723">
        <v>107.1</v>
      </c>
      <c r="L504" s="723">
        <v>141.25</v>
      </c>
      <c r="M504" s="723">
        <v>115.7</v>
      </c>
      <c r="N504" s="723">
        <v>179.3</v>
      </c>
      <c r="O504" s="723">
        <v>179.3</v>
      </c>
    </row>
    <row r="505" spans="1:15" s="706" customFormat="1" ht="15.75">
      <c r="A505" s="689"/>
      <c r="B505" s="686"/>
      <c r="C505" s="707"/>
      <c r="D505" s="707"/>
      <c r="E505" s="707"/>
      <c r="F505" s="738"/>
      <c r="G505" s="748"/>
      <c r="H505" s="749"/>
      <c r="I505" s="734" t="s">
        <v>29</v>
      </c>
      <c r="J505" s="723">
        <v>111</v>
      </c>
      <c r="K505" s="723">
        <v>111</v>
      </c>
      <c r="L505" s="723">
        <v>121</v>
      </c>
      <c r="M505" s="723">
        <v>141</v>
      </c>
      <c r="N505" s="723">
        <v>0</v>
      </c>
      <c r="O505" s="723">
        <v>0</v>
      </c>
    </row>
    <row r="506" spans="1:15" s="706" customFormat="1" ht="15.75">
      <c r="A506" s="689"/>
      <c r="B506" s="686"/>
      <c r="C506" s="707"/>
      <c r="D506" s="707"/>
      <c r="E506" s="707"/>
      <c r="F506" s="731">
        <v>11</v>
      </c>
      <c r="G506" s="744" t="s">
        <v>21</v>
      </c>
      <c r="H506" s="750">
        <v>1210110670</v>
      </c>
      <c r="I506" s="734" t="s">
        <v>249</v>
      </c>
      <c r="J506" s="723">
        <v>0</v>
      </c>
      <c r="K506" s="723">
        <v>0</v>
      </c>
      <c r="L506" s="723">
        <v>0</v>
      </c>
      <c r="M506" s="723">
        <v>65.099999999999994</v>
      </c>
      <c r="N506" s="723">
        <v>0</v>
      </c>
      <c r="O506" s="723">
        <v>0</v>
      </c>
    </row>
    <row r="507" spans="1:15" s="706" customFormat="1" ht="15.75">
      <c r="A507" s="689"/>
      <c r="B507" s="686"/>
      <c r="C507" s="707"/>
      <c r="D507" s="707"/>
      <c r="E507" s="707"/>
      <c r="F507" s="735"/>
      <c r="G507" s="746"/>
      <c r="H507" s="751"/>
      <c r="I507" s="734" t="s">
        <v>688</v>
      </c>
      <c r="J507" s="723">
        <v>549.9</v>
      </c>
      <c r="K507" s="723">
        <v>549.9</v>
      </c>
      <c r="L507" s="723">
        <v>562.83399999999995</v>
      </c>
      <c r="M507" s="723">
        <v>712.9</v>
      </c>
      <c r="N507" s="723">
        <v>47.2</v>
      </c>
      <c r="O507" s="723">
        <v>47.2</v>
      </c>
    </row>
    <row r="508" spans="1:15" s="706" customFormat="1" ht="15.75">
      <c r="A508" s="689"/>
      <c r="B508" s="686"/>
      <c r="C508" s="707"/>
      <c r="D508" s="707"/>
      <c r="E508" s="707"/>
      <c r="F508" s="735"/>
      <c r="G508" s="746"/>
      <c r="H508" s="751"/>
      <c r="I508" s="734" t="s">
        <v>330</v>
      </c>
      <c r="J508" s="723">
        <v>685.5</v>
      </c>
      <c r="K508" s="723">
        <v>685.5</v>
      </c>
      <c r="L508" s="723">
        <v>937.05200000000002</v>
      </c>
      <c r="M508" s="723">
        <v>798.4</v>
      </c>
      <c r="N508" s="723">
        <v>1703.1</v>
      </c>
      <c r="O508" s="723">
        <v>1703.1</v>
      </c>
    </row>
    <row r="509" spans="1:15" s="706" customFormat="1" ht="15.75">
      <c r="A509" s="689"/>
      <c r="B509" s="686"/>
      <c r="C509" s="707"/>
      <c r="D509" s="707"/>
      <c r="E509" s="707"/>
      <c r="F509" s="735"/>
      <c r="G509" s="746"/>
      <c r="H509" s="751"/>
      <c r="I509" s="752" t="s">
        <v>26</v>
      </c>
      <c r="J509" s="753">
        <v>1263.8</v>
      </c>
      <c r="K509" s="753">
        <v>1263.8</v>
      </c>
      <c r="L509" s="753">
        <v>484.60199999999998</v>
      </c>
      <c r="M509" s="753">
        <v>723.6</v>
      </c>
      <c r="N509" s="753">
        <v>860.9</v>
      </c>
      <c r="O509" s="753">
        <v>860.9</v>
      </c>
    </row>
    <row r="510" spans="1:15" s="706" customFormat="1" ht="55.15" customHeight="1">
      <c r="A510" s="689"/>
      <c r="B510" s="686"/>
      <c r="C510" s="705" t="s">
        <v>832</v>
      </c>
      <c r="D510" s="708"/>
      <c r="E510" s="708"/>
      <c r="F510" s="741">
        <v>11</v>
      </c>
      <c r="G510" s="742" t="s">
        <v>21</v>
      </c>
      <c r="H510" s="754">
        <v>1220109020</v>
      </c>
      <c r="I510" s="734" t="s">
        <v>330</v>
      </c>
      <c r="J510" s="723"/>
      <c r="K510" s="723"/>
      <c r="L510" s="723">
        <v>136.715</v>
      </c>
      <c r="M510" s="723"/>
      <c r="N510" s="723"/>
      <c r="O510" s="723"/>
    </row>
    <row r="511" spans="1:15" s="706" customFormat="1" ht="15.75">
      <c r="A511" s="689"/>
      <c r="B511" s="686"/>
      <c r="C511" s="763"/>
      <c r="D511" s="709"/>
      <c r="E511" s="709"/>
      <c r="F511" s="755">
        <v>11</v>
      </c>
      <c r="G511" s="756" t="s">
        <v>21</v>
      </c>
      <c r="H511" s="757">
        <v>1220200590</v>
      </c>
      <c r="I511" s="758" t="s">
        <v>78</v>
      </c>
      <c r="J511" s="759"/>
      <c r="K511" s="759"/>
      <c r="L511" s="759">
        <v>10</v>
      </c>
      <c r="M511" s="759"/>
      <c r="N511" s="759"/>
      <c r="O511" s="759"/>
    </row>
    <row r="512" spans="1:15" s="706" customFormat="1" ht="52.15" customHeight="1">
      <c r="A512" s="689"/>
      <c r="B512" s="686"/>
      <c r="C512" s="710" t="s">
        <v>833</v>
      </c>
      <c r="D512" s="711"/>
      <c r="E512" s="711"/>
      <c r="F512" s="731">
        <v>11</v>
      </c>
      <c r="G512" s="744" t="s">
        <v>21</v>
      </c>
      <c r="H512" s="760" t="s">
        <v>799</v>
      </c>
      <c r="I512" s="734" t="s">
        <v>688</v>
      </c>
      <c r="J512" s="723">
        <v>3.9</v>
      </c>
      <c r="K512" s="723">
        <v>3.9</v>
      </c>
      <c r="L512" s="723">
        <v>6.5</v>
      </c>
      <c r="M512" s="723">
        <v>6.5</v>
      </c>
      <c r="N512" s="723"/>
      <c r="O512" s="723"/>
    </row>
    <row r="513" spans="1:45" s="706" customFormat="1" ht="28.15" customHeight="1">
      <c r="A513" s="689"/>
      <c r="B513" s="686"/>
      <c r="C513" s="712"/>
      <c r="D513" s="713"/>
      <c r="E513" s="713"/>
      <c r="F513" s="735"/>
      <c r="G513" s="746"/>
      <c r="H513" s="761"/>
      <c r="I513" s="734" t="s">
        <v>26</v>
      </c>
      <c r="J513" s="723">
        <v>11</v>
      </c>
      <c r="K513" s="723">
        <v>11</v>
      </c>
      <c r="L513" s="723">
        <v>34.094999999999999</v>
      </c>
      <c r="M513" s="723">
        <v>41.6</v>
      </c>
      <c r="N513" s="723"/>
      <c r="O513" s="723"/>
    </row>
    <row r="514" spans="1:45" s="706" customFormat="1" ht="42" customHeight="1">
      <c r="A514" s="714"/>
      <c r="B514" s="686"/>
      <c r="C514" s="715"/>
      <c r="D514" s="716"/>
      <c r="E514" s="716"/>
      <c r="F514" s="738"/>
      <c r="G514" s="748"/>
      <c r="H514" s="762"/>
      <c r="I514" s="734" t="s">
        <v>330</v>
      </c>
      <c r="J514" s="723"/>
      <c r="K514" s="723"/>
      <c r="L514" s="723"/>
      <c r="M514" s="723"/>
      <c r="N514" s="723">
        <v>48.1</v>
      </c>
      <c r="O514" s="723">
        <v>48.1</v>
      </c>
    </row>
    <row r="515" spans="1:45" s="77" customFormat="1" ht="15.75">
      <c r="A515" s="764">
        <v>934</v>
      </c>
      <c r="B515" s="765" t="s">
        <v>835</v>
      </c>
      <c r="C515" s="765"/>
      <c r="D515" s="765"/>
      <c r="E515" s="765"/>
      <c r="F515" s="765"/>
      <c r="G515" s="765"/>
      <c r="H515" s="766"/>
      <c r="I515" s="767"/>
      <c r="J515" s="768">
        <f t="shared" ref="J515:O515" si="124">J517</f>
        <v>5836.7</v>
      </c>
      <c r="K515" s="769">
        <f t="shared" si="124"/>
        <v>5397</v>
      </c>
      <c r="L515" s="769">
        <f t="shared" si="124"/>
        <v>5173.3999999999996</v>
      </c>
      <c r="M515" s="769">
        <f t="shared" si="124"/>
        <v>5218.4999999999991</v>
      </c>
      <c r="N515" s="769">
        <f t="shared" si="124"/>
        <v>5238.5</v>
      </c>
      <c r="O515" s="770">
        <f t="shared" si="124"/>
        <v>5222.5</v>
      </c>
      <c r="P515" s="14"/>
      <c r="Q515" s="14"/>
      <c r="R515" s="14"/>
      <c r="S515" s="14"/>
      <c r="T515" s="14"/>
      <c r="U515" s="14"/>
      <c r="V515" s="14"/>
      <c r="W515" s="14"/>
      <c r="X515" s="14"/>
      <c r="Y515" s="14"/>
      <c r="Z515" s="14"/>
      <c r="AA515" s="19"/>
      <c r="AB515" s="19"/>
      <c r="AC515" s="19"/>
      <c r="AD515" s="19"/>
      <c r="AE515" s="19"/>
      <c r="AF515" s="19"/>
      <c r="AG515" s="19"/>
      <c r="AH515" s="19"/>
      <c r="AI515" s="19"/>
      <c r="AJ515" s="19"/>
      <c r="AK515" s="19"/>
      <c r="AL515" s="19"/>
      <c r="AM515" s="19"/>
      <c r="AN515" s="19"/>
      <c r="AO515" s="19"/>
      <c r="AP515" s="19"/>
      <c r="AQ515" s="19"/>
      <c r="AR515" s="19"/>
      <c r="AS515" s="19"/>
    </row>
    <row r="516" spans="1:45" s="9" customFormat="1" ht="31.7" customHeight="1">
      <c r="A516" s="59" t="s">
        <v>3</v>
      </c>
      <c r="B516" s="59"/>
      <c r="C516" s="59"/>
      <c r="D516" s="59"/>
      <c r="E516" s="59"/>
      <c r="F516" s="59"/>
      <c r="G516" s="59"/>
      <c r="H516" s="59"/>
      <c r="I516" s="59"/>
      <c r="J516" s="59"/>
      <c r="K516" s="59"/>
      <c r="L516" s="59"/>
      <c r="M516" s="59"/>
      <c r="N516" s="59"/>
      <c r="O516" s="59"/>
      <c r="P516" s="14"/>
      <c r="Q516" s="16"/>
      <c r="R516" s="16"/>
      <c r="S516" s="16"/>
      <c r="T516" s="16"/>
      <c r="U516" s="16"/>
      <c r="V516" s="16"/>
      <c r="W516" s="16"/>
      <c r="X516" s="16"/>
      <c r="Y516" s="16"/>
      <c r="Z516" s="16"/>
      <c r="AA516" s="16"/>
      <c r="AB516" s="16"/>
      <c r="AC516" s="16"/>
      <c r="AD516" s="16"/>
      <c r="AE516" s="16"/>
      <c r="AF516" s="16"/>
      <c r="AG516" s="16"/>
      <c r="AH516" s="16"/>
      <c r="AI516" s="16"/>
      <c r="AJ516" s="16"/>
      <c r="AK516" s="16"/>
      <c r="AL516" s="16"/>
      <c r="AM516" s="16"/>
      <c r="AN516" s="16"/>
      <c r="AO516" s="16"/>
      <c r="AP516" s="16"/>
      <c r="AQ516" s="16"/>
    </row>
    <row r="517" spans="1:45" s="451" customFormat="1" ht="45" customHeight="1">
      <c r="A517" s="771">
        <v>934</v>
      </c>
      <c r="B517" s="772" t="s">
        <v>766</v>
      </c>
      <c r="C517" s="773" t="s">
        <v>836</v>
      </c>
      <c r="D517" s="774" t="s">
        <v>837</v>
      </c>
      <c r="E517" s="774" t="s">
        <v>20</v>
      </c>
      <c r="F517" s="107"/>
      <c r="G517" s="107"/>
      <c r="H517" s="107"/>
      <c r="I517" s="107"/>
      <c r="J517" s="775">
        <f>J518+J534</f>
        <v>5836.7</v>
      </c>
      <c r="K517" s="775">
        <f>K518+K534</f>
        <v>5397</v>
      </c>
      <c r="L517" s="776">
        <f>L518+L534+L536</f>
        <v>5173.3999999999996</v>
      </c>
      <c r="M517" s="776">
        <f>M518+M534+M536</f>
        <v>5218.4999999999991</v>
      </c>
      <c r="N517" s="776">
        <f>N518+N534+N536</f>
        <v>5238.5</v>
      </c>
      <c r="O517" s="776">
        <f>O518+O534+O536</f>
        <v>5222.5</v>
      </c>
    </row>
    <row r="518" spans="1:45" s="12" customFormat="1" ht="32.1" customHeight="1">
      <c r="A518" s="777"/>
      <c r="B518" s="778"/>
      <c r="C518" s="779" t="s">
        <v>838</v>
      </c>
      <c r="D518" s="780" t="s">
        <v>839</v>
      </c>
      <c r="E518" s="780" t="s">
        <v>840</v>
      </c>
      <c r="F518" s="781" t="s">
        <v>85</v>
      </c>
      <c r="G518" s="781" t="s">
        <v>85</v>
      </c>
      <c r="H518" s="781"/>
      <c r="I518" s="781"/>
      <c r="J518" s="782">
        <f t="shared" ref="J518:O518" si="125">J519+J520+J521+J529+J530+J532+J533</f>
        <v>5768.3</v>
      </c>
      <c r="K518" s="782">
        <f t="shared" si="125"/>
        <v>5328.6</v>
      </c>
      <c r="L518" s="783">
        <f t="shared" si="125"/>
        <v>5165.2</v>
      </c>
      <c r="M518" s="783">
        <f t="shared" si="125"/>
        <v>5202.4999999999991</v>
      </c>
      <c r="N518" s="783">
        <f t="shared" si="125"/>
        <v>5222.5</v>
      </c>
      <c r="O518" s="783">
        <f t="shared" si="125"/>
        <v>5222.5</v>
      </c>
    </row>
    <row r="519" spans="1:45" s="12" customFormat="1" ht="108" hidden="1">
      <c r="A519" s="777"/>
      <c r="B519" s="784" t="s">
        <v>234</v>
      </c>
      <c r="C519" s="213" t="s">
        <v>841</v>
      </c>
      <c r="D519" s="213"/>
      <c r="E519" s="214" t="s">
        <v>842</v>
      </c>
      <c r="F519" s="785" t="s">
        <v>85</v>
      </c>
      <c r="G519" s="785" t="s">
        <v>85</v>
      </c>
      <c r="H519" s="785" t="s">
        <v>843</v>
      </c>
      <c r="I519" s="785" t="s">
        <v>210</v>
      </c>
      <c r="J519" s="786">
        <v>0</v>
      </c>
      <c r="K519" s="786">
        <v>0</v>
      </c>
      <c r="L519" s="787">
        <v>0</v>
      </c>
      <c r="M519" s="787">
        <v>0</v>
      </c>
      <c r="N519" s="787">
        <v>0</v>
      </c>
      <c r="O519" s="787">
        <v>0</v>
      </c>
    </row>
    <row r="520" spans="1:45" s="12" customFormat="1" ht="24" customHeight="1">
      <c r="A520" s="777"/>
      <c r="B520" s="784" t="s">
        <v>234</v>
      </c>
      <c r="C520" s="332" t="s">
        <v>844</v>
      </c>
      <c r="D520" s="788" t="s">
        <v>845</v>
      </c>
      <c r="E520" s="214" t="s">
        <v>846</v>
      </c>
      <c r="F520" s="785" t="s">
        <v>85</v>
      </c>
      <c r="G520" s="785" t="s">
        <v>85</v>
      </c>
      <c r="H520" s="785" t="s">
        <v>843</v>
      </c>
      <c r="I520" s="785" t="s">
        <v>210</v>
      </c>
      <c r="J520" s="786">
        <v>1849.9</v>
      </c>
      <c r="K520" s="786">
        <v>1761.2</v>
      </c>
      <c r="L520" s="787">
        <v>1458.7</v>
      </c>
      <c r="M520" s="787">
        <v>0</v>
      </c>
      <c r="N520" s="787">
        <v>0</v>
      </c>
      <c r="O520" s="787">
        <v>0</v>
      </c>
    </row>
    <row r="521" spans="1:45" s="12" customFormat="1" ht="50.25" customHeight="1">
      <c r="A521" s="777"/>
      <c r="B521" s="789" t="s">
        <v>234</v>
      </c>
      <c r="C521" s="332" t="s">
        <v>847</v>
      </c>
      <c r="D521" s="788" t="s">
        <v>848</v>
      </c>
      <c r="E521" s="214" t="s">
        <v>849</v>
      </c>
      <c r="F521" s="785" t="s">
        <v>85</v>
      </c>
      <c r="G521" s="785" t="s">
        <v>85</v>
      </c>
      <c r="H521" s="785" t="s">
        <v>843</v>
      </c>
      <c r="I521" s="785"/>
      <c r="J521" s="786">
        <f t="shared" ref="J521:O521" si="126">J522+J523+J524+J525+J526+J527+J528</f>
        <v>2883.1</v>
      </c>
      <c r="K521" s="786">
        <f t="shared" si="126"/>
        <v>2724.3</v>
      </c>
      <c r="L521" s="787">
        <f t="shared" si="126"/>
        <v>2799</v>
      </c>
      <c r="M521" s="787">
        <f t="shared" si="126"/>
        <v>4202.4999999999991</v>
      </c>
      <c r="N521" s="787">
        <f t="shared" si="126"/>
        <v>4222.5</v>
      </c>
      <c r="O521" s="787">
        <f t="shared" si="126"/>
        <v>4222.5</v>
      </c>
    </row>
    <row r="522" spans="1:45" s="12" customFormat="1" ht="48">
      <c r="A522" s="777"/>
      <c r="B522" s="790"/>
      <c r="C522" s="332" t="s">
        <v>850</v>
      </c>
      <c r="D522" s="788"/>
      <c r="E522" s="214" t="s">
        <v>851</v>
      </c>
      <c r="F522" s="785"/>
      <c r="G522" s="785"/>
      <c r="H522" s="788"/>
      <c r="I522" s="788" t="s">
        <v>247</v>
      </c>
      <c r="J522" s="791">
        <v>1793</v>
      </c>
      <c r="K522" s="791">
        <v>1998.5</v>
      </c>
      <c r="L522" s="792">
        <v>1833.4</v>
      </c>
      <c r="M522" s="792">
        <v>2724.7</v>
      </c>
      <c r="N522" s="792">
        <v>2645.5</v>
      </c>
      <c r="O522" s="792">
        <v>2645.5</v>
      </c>
    </row>
    <row r="523" spans="1:45" s="12" customFormat="1" ht="28.5" customHeight="1">
      <c r="A523" s="777"/>
      <c r="B523" s="790"/>
      <c r="C523" s="332" t="s">
        <v>852</v>
      </c>
      <c r="D523" s="788"/>
      <c r="E523" s="214"/>
      <c r="F523" s="785"/>
      <c r="G523" s="785"/>
      <c r="H523" s="788"/>
      <c r="I523" s="788" t="s">
        <v>249</v>
      </c>
      <c r="J523" s="791">
        <v>10.1</v>
      </c>
      <c r="K523" s="791">
        <v>11.5</v>
      </c>
      <c r="L523" s="792">
        <v>3.6</v>
      </c>
      <c r="M523" s="792">
        <v>1.2</v>
      </c>
      <c r="N523" s="792">
        <v>1.2</v>
      </c>
      <c r="O523" s="792">
        <v>1.2</v>
      </c>
    </row>
    <row r="524" spans="1:45" s="12" customFormat="1" ht="48">
      <c r="A524" s="777"/>
      <c r="B524" s="790"/>
      <c r="C524" s="332" t="s">
        <v>850</v>
      </c>
      <c r="D524" s="788"/>
      <c r="E524" s="214" t="s">
        <v>851</v>
      </c>
      <c r="F524" s="785"/>
      <c r="G524" s="785"/>
      <c r="H524" s="788"/>
      <c r="I524" s="788" t="s">
        <v>251</v>
      </c>
      <c r="J524" s="791">
        <v>542.9</v>
      </c>
      <c r="K524" s="791">
        <v>567.4</v>
      </c>
      <c r="L524" s="792">
        <v>520.5</v>
      </c>
      <c r="M524" s="792">
        <v>822.8</v>
      </c>
      <c r="N524" s="792">
        <v>799</v>
      </c>
      <c r="O524" s="792">
        <v>799</v>
      </c>
    </row>
    <row r="525" spans="1:45" s="12" customFormat="1" ht="44.25" customHeight="1">
      <c r="A525" s="777"/>
      <c r="B525" s="790"/>
      <c r="C525" s="332" t="s">
        <v>853</v>
      </c>
      <c r="D525" s="788"/>
      <c r="E525" s="214" t="s">
        <v>854</v>
      </c>
      <c r="F525" s="785"/>
      <c r="G525" s="785"/>
      <c r="H525" s="788"/>
      <c r="I525" s="788" t="s">
        <v>26</v>
      </c>
      <c r="J525" s="791">
        <v>507.4</v>
      </c>
      <c r="K525" s="791">
        <v>137.9</v>
      </c>
      <c r="L525" s="792">
        <v>438.4</v>
      </c>
      <c r="M525" s="792">
        <f>22.5+23.1+126.6+85+5.9+97.8+263.2</f>
        <v>624.09999999999991</v>
      </c>
      <c r="N525" s="792">
        <v>747.1</v>
      </c>
      <c r="O525" s="792">
        <v>747.1</v>
      </c>
      <c r="P525" s="12">
        <v>747.1</v>
      </c>
    </row>
    <row r="526" spans="1:45" s="12" customFormat="1" ht="48">
      <c r="A526" s="777"/>
      <c r="B526" s="790"/>
      <c r="C526" s="106" t="s">
        <v>32</v>
      </c>
      <c r="D526" s="213" t="s">
        <v>30</v>
      </c>
      <c r="E526" s="793" t="s">
        <v>34</v>
      </c>
      <c r="F526" s="785"/>
      <c r="G526" s="785"/>
      <c r="H526" s="788"/>
      <c r="I526" s="788" t="s">
        <v>27</v>
      </c>
      <c r="J526" s="791">
        <v>26.1</v>
      </c>
      <c r="K526" s="791">
        <v>0</v>
      </c>
      <c r="L526" s="792">
        <v>0.7</v>
      </c>
      <c r="M526" s="792">
        <v>25.8</v>
      </c>
      <c r="N526" s="792">
        <v>25.8</v>
      </c>
      <c r="O526" s="792">
        <v>25.8</v>
      </c>
    </row>
    <row r="527" spans="1:45" s="12" customFormat="1" ht="48">
      <c r="A527" s="777"/>
      <c r="B527" s="790"/>
      <c r="C527" s="106" t="s">
        <v>32</v>
      </c>
      <c r="D527" s="213" t="s">
        <v>31</v>
      </c>
      <c r="E527" s="793" t="s">
        <v>34</v>
      </c>
      <c r="F527" s="785"/>
      <c r="G527" s="785"/>
      <c r="H527" s="788"/>
      <c r="I527" s="788" t="s">
        <v>28</v>
      </c>
      <c r="J527" s="791">
        <v>3.1</v>
      </c>
      <c r="K527" s="791">
        <v>4.7</v>
      </c>
      <c r="L527" s="792">
        <v>2.2999999999999998</v>
      </c>
      <c r="M527" s="792">
        <v>3.9</v>
      </c>
      <c r="N527" s="792">
        <v>3.9</v>
      </c>
      <c r="O527" s="792">
        <v>3.9</v>
      </c>
    </row>
    <row r="528" spans="1:45" s="12" customFormat="1" ht="30" customHeight="1">
      <c r="A528" s="777"/>
      <c r="B528" s="794"/>
      <c r="C528" s="106" t="s">
        <v>33</v>
      </c>
      <c r="D528" s="213" t="s">
        <v>35</v>
      </c>
      <c r="E528" s="214" t="s">
        <v>36</v>
      </c>
      <c r="F528" s="785"/>
      <c r="G528" s="785"/>
      <c r="H528" s="788"/>
      <c r="I528" s="788" t="s">
        <v>29</v>
      </c>
      <c r="J528" s="791">
        <v>0.5</v>
      </c>
      <c r="K528" s="791">
        <v>4.3</v>
      </c>
      <c r="L528" s="792">
        <v>0.1</v>
      </c>
      <c r="M528" s="792">
        <v>0</v>
      </c>
      <c r="N528" s="792">
        <v>0</v>
      </c>
      <c r="O528" s="792">
        <v>0</v>
      </c>
    </row>
    <row r="529" spans="1:45" s="801" customFormat="1" ht="72" hidden="1">
      <c r="A529" s="777"/>
      <c r="B529" s="795" t="s">
        <v>234</v>
      </c>
      <c r="C529" s="796" t="s">
        <v>855</v>
      </c>
      <c r="D529" s="797" t="s">
        <v>845</v>
      </c>
      <c r="E529" s="798" t="s">
        <v>856</v>
      </c>
      <c r="F529" s="799" t="s">
        <v>85</v>
      </c>
      <c r="G529" s="799" t="s">
        <v>85</v>
      </c>
      <c r="H529" s="799" t="s">
        <v>857</v>
      </c>
      <c r="I529" s="799" t="s">
        <v>330</v>
      </c>
      <c r="J529" s="786">
        <v>0</v>
      </c>
      <c r="K529" s="786">
        <v>0</v>
      </c>
      <c r="L529" s="800">
        <v>0</v>
      </c>
      <c r="M529" s="800">
        <v>0</v>
      </c>
      <c r="N529" s="800">
        <v>0</v>
      </c>
      <c r="O529" s="800">
        <v>0</v>
      </c>
    </row>
    <row r="530" spans="1:45" s="20" customFormat="1" ht="52.5" customHeight="1">
      <c r="A530" s="777"/>
      <c r="B530" s="802" t="s">
        <v>766</v>
      </c>
      <c r="C530" s="803" t="s">
        <v>858</v>
      </c>
      <c r="D530" s="804"/>
      <c r="E530" s="214" t="s">
        <v>859</v>
      </c>
      <c r="F530" s="804" t="s">
        <v>85</v>
      </c>
      <c r="G530" s="804" t="s">
        <v>85</v>
      </c>
      <c r="H530" s="804" t="s">
        <v>860</v>
      </c>
      <c r="I530" s="804"/>
      <c r="J530" s="786">
        <f t="shared" ref="J530:O530" si="127">J531</f>
        <v>1035.3</v>
      </c>
      <c r="K530" s="786">
        <f t="shared" si="127"/>
        <v>843.1</v>
      </c>
      <c r="L530" s="787">
        <f t="shared" si="127"/>
        <v>907.5</v>
      </c>
      <c r="M530" s="787">
        <f t="shared" si="127"/>
        <v>1000</v>
      </c>
      <c r="N530" s="787">
        <f t="shared" si="127"/>
        <v>1000</v>
      </c>
      <c r="O530" s="787">
        <f t="shared" si="127"/>
        <v>1000</v>
      </c>
    </row>
    <row r="531" spans="1:45" s="12" customFormat="1" ht="49.5" customHeight="1">
      <c r="A531" s="777"/>
      <c r="B531" s="805"/>
      <c r="C531" s="806" t="s">
        <v>861</v>
      </c>
      <c r="D531" s="807"/>
      <c r="E531" s="214" t="s">
        <v>862</v>
      </c>
      <c r="F531" s="788" t="s">
        <v>85</v>
      </c>
      <c r="G531" s="788" t="s">
        <v>85</v>
      </c>
      <c r="H531" s="788" t="s">
        <v>860</v>
      </c>
      <c r="I531" s="788" t="s">
        <v>863</v>
      </c>
      <c r="J531" s="791">
        <v>1035.3</v>
      </c>
      <c r="K531" s="791">
        <v>843.1</v>
      </c>
      <c r="L531" s="808">
        <v>907.5</v>
      </c>
      <c r="M531" s="808">
        <v>1000</v>
      </c>
      <c r="N531" s="808">
        <v>1000</v>
      </c>
      <c r="O531" s="808">
        <v>1000</v>
      </c>
    </row>
    <row r="532" spans="1:45" s="801" customFormat="1" ht="36" hidden="1">
      <c r="A532" s="777"/>
      <c r="B532" s="795" t="s">
        <v>234</v>
      </c>
      <c r="C532" s="809" t="s">
        <v>864</v>
      </c>
      <c r="D532" s="810"/>
      <c r="E532" s="798" t="s">
        <v>865</v>
      </c>
      <c r="F532" s="799" t="s">
        <v>85</v>
      </c>
      <c r="G532" s="799" t="s">
        <v>85</v>
      </c>
      <c r="H532" s="799" t="s">
        <v>860</v>
      </c>
      <c r="I532" s="799" t="s">
        <v>330</v>
      </c>
      <c r="J532" s="786">
        <v>0</v>
      </c>
      <c r="K532" s="786">
        <v>0</v>
      </c>
      <c r="L532" s="800">
        <v>0</v>
      </c>
      <c r="M532" s="800">
        <v>0</v>
      </c>
      <c r="N532" s="800">
        <v>0</v>
      </c>
      <c r="O532" s="800">
        <v>0</v>
      </c>
    </row>
    <row r="533" spans="1:45" s="811" customFormat="1" ht="148.69999999999999" hidden="1" customHeight="1">
      <c r="A533" s="777"/>
      <c r="B533" s="795" t="s">
        <v>234</v>
      </c>
      <c r="C533" s="809" t="s">
        <v>866</v>
      </c>
      <c r="D533" s="799"/>
      <c r="E533" s="798" t="s">
        <v>867</v>
      </c>
      <c r="F533" s="799" t="s">
        <v>85</v>
      </c>
      <c r="G533" s="799" t="s">
        <v>85</v>
      </c>
      <c r="H533" s="799" t="s">
        <v>868</v>
      </c>
      <c r="I533" s="799" t="s">
        <v>330</v>
      </c>
      <c r="J533" s="786">
        <v>0</v>
      </c>
      <c r="K533" s="786">
        <v>0</v>
      </c>
      <c r="L533" s="800">
        <v>0</v>
      </c>
      <c r="M533" s="800">
        <v>0</v>
      </c>
      <c r="N533" s="800">
        <v>0</v>
      </c>
      <c r="O533" s="800">
        <v>0</v>
      </c>
    </row>
    <row r="534" spans="1:45" s="20" customFormat="1" ht="49.5" customHeight="1">
      <c r="A534" s="777"/>
      <c r="B534" s="789" t="s">
        <v>766</v>
      </c>
      <c r="C534" s="812" t="s">
        <v>869</v>
      </c>
      <c r="D534" s="813"/>
      <c r="E534" s="92" t="s">
        <v>870</v>
      </c>
      <c r="F534" s="785" t="s">
        <v>871</v>
      </c>
      <c r="G534" s="785" t="s">
        <v>231</v>
      </c>
      <c r="H534" s="785" t="s">
        <v>863</v>
      </c>
      <c r="I534" s="785"/>
      <c r="J534" s="814">
        <f>J535</f>
        <v>68.400000000000006</v>
      </c>
      <c r="K534" s="814">
        <f>K535</f>
        <v>68.400000000000006</v>
      </c>
      <c r="L534" s="815">
        <v>0</v>
      </c>
      <c r="M534" s="815">
        <f>M535</f>
        <v>0</v>
      </c>
      <c r="N534" s="815">
        <f>N535</f>
        <v>0</v>
      </c>
      <c r="O534" s="815">
        <v>0</v>
      </c>
    </row>
    <row r="535" spans="1:45" s="12" customFormat="1" ht="38.25" customHeight="1">
      <c r="A535" s="816"/>
      <c r="B535" s="794"/>
      <c r="C535" s="332" t="s">
        <v>872</v>
      </c>
      <c r="D535" s="813"/>
      <c r="E535" s="213" t="s">
        <v>873</v>
      </c>
      <c r="F535" s="788" t="s">
        <v>85</v>
      </c>
      <c r="G535" s="788" t="s">
        <v>85</v>
      </c>
      <c r="H535" s="788" t="s">
        <v>231</v>
      </c>
      <c r="I535" s="788" t="s">
        <v>863</v>
      </c>
      <c r="J535" s="791">
        <v>68.400000000000006</v>
      </c>
      <c r="K535" s="791">
        <v>68.400000000000006</v>
      </c>
      <c r="L535" s="808">
        <v>0</v>
      </c>
      <c r="M535" s="808">
        <v>0</v>
      </c>
      <c r="N535" s="808">
        <v>0</v>
      </c>
      <c r="O535" s="808">
        <v>0</v>
      </c>
    </row>
    <row r="536" spans="1:45" ht="36.75" customHeight="1">
      <c r="A536" s="648"/>
      <c r="B536" s="817"/>
      <c r="C536" s="198" t="s">
        <v>874</v>
      </c>
      <c r="D536" s="818" t="s">
        <v>875</v>
      </c>
      <c r="E536" s="697"/>
      <c r="F536" s="105" t="s">
        <v>85</v>
      </c>
      <c r="G536" s="105" t="s">
        <v>85</v>
      </c>
      <c r="H536" s="105" t="s">
        <v>799</v>
      </c>
      <c r="I536" s="105" t="s">
        <v>863</v>
      </c>
      <c r="J536" s="819">
        <v>0</v>
      </c>
      <c r="K536" s="819">
        <v>0</v>
      </c>
      <c r="L536" s="820">
        <v>8.1999999999999993</v>
      </c>
      <c r="M536" s="820">
        <v>16</v>
      </c>
      <c r="N536" s="820">
        <v>16</v>
      </c>
      <c r="O536" s="820">
        <v>0</v>
      </c>
    </row>
    <row r="537" spans="1:45" s="77" customFormat="1" ht="15.75" customHeight="1">
      <c r="A537" s="828">
        <v>905</v>
      </c>
      <c r="B537" s="829" t="s">
        <v>876</v>
      </c>
      <c r="C537" s="829"/>
      <c r="D537" s="829"/>
      <c r="E537" s="829"/>
      <c r="F537" s="829"/>
      <c r="G537" s="829"/>
      <c r="H537" s="830"/>
      <c r="I537" s="831"/>
      <c r="J537" s="832">
        <f>J539</f>
        <v>44580</v>
      </c>
      <c r="K537" s="833">
        <f t="shared" ref="K537:L537" si="128">K539</f>
        <v>44495.900000000009</v>
      </c>
      <c r="L537" s="833">
        <f t="shared" si="128"/>
        <v>47696.1</v>
      </c>
      <c r="M537" s="833">
        <f>M539</f>
        <v>27902.799999999996</v>
      </c>
      <c r="N537" s="833">
        <f>N539</f>
        <v>28093.499999999996</v>
      </c>
      <c r="O537" s="834">
        <f>O539</f>
        <v>28265.200000000001</v>
      </c>
      <c r="P537" s="14"/>
      <c r="Q537" s="14"/>
      <c r="R537" s="14"/>
      <c r="S537" s="14"/>
      <c r="T537" s="14"/>
      <c r="U537" s="14"/>
      <c r="V537" s="14"/>
      <c r="W537" s="14"/>
      <c r="X537" s="14"/>
      <c r="Y537" s="14"/>
      <c r="Z537" s="14"/>
      <c r="AA537" s="19"/>
      <c r="AB537" s="19"/>
      <c r="AC537" s="19"/>
      <c r="AD537" s="19"/>
      <c r="AE537" s="19"/>
      <c r="AF537" s="19"/>
      <c r="AG537" s="19"/>
      <c r="AH537" s="19"/>
      <c r="AI537" s="19"/>
      <c r="AJ537" s="19"/>
      <c r="AK537" s="19"/>
      <c r="AL537" s="19"/>
      <c r="AM537" s="19"/>
      <c r="AN537" s="19"/>
      <c r="AO537" s="19"/>
      <c r="AP537" s="19"/>
      <c r="AQ537" s="19"/>
      <c r="AR537" s="19"/>
      <c r="AS537" s="19"/>
    </row>
    <row r="538" spans="1:45" s="9" customFormat="1" ht="31.7" customHeight="1">
      <c r="A538" s="59" t="s">
        <v>3</v>
      </c>
      <c r="B538" s="59"/>
      <c r="C538" s="59"/>
      <c r="D538" s="59"/>
      <c r="E538" s="59"/>
      <c r="F538" s="59"/>
      <c r="G538" s="59"/>
      <c r="H538" s="59"/>
      <c r="I538" s="59"/>
      <c r="J538" s="59"/>
      <c r="K538" s="59"/>
      <c r="L538" s="59"/>
      <c r="M538" s="59"/>
      <c r="N538" s="59"/>
      <c r="O538" s="59"/>
      <c r="P538" s="14"/>
      <c r="Q538" s="16"/>
      <c r="R538" s="16"/>
      <c r="S538" s="16"/>
      <c r="T538" s="16"/>
      <c r="U538" s="16"/>
      <c r="V538" s="16"/>
      <c r="W538" s="16"/>
      <c r="X538" s="16"/>
      <c r="Y538" s="16"/>
      <c r="Z538" s="16"/>
      <c r="AA538" s="16"/>
      <c r="AB538" s="16"/>
      <c r="AC538" s="16"/>
      <c r="AD538" s="16"/>
      <c r="AE538" s="16"/>
      <c r="AF538" s="16"/>
      <c r="AG538" s="16"/>
      <c r="AH538" s="16"/>
      <c r="AI538" s="16"/>
      <c r="AJ538" s="16"/>
      <c r="AK538" s="16"/>
      <c r="AL538" s="16"/>
      <c r="AM538" s="16"/>
      <c r="AN538" s="16"/>
      <c r="AO538" s="16"/>
      <c r="AP538" s="16"/>
      <c r="AQ538" s="16"/>
    </row>
    <row r="539" spans="1:45" s="451" customFormat="1" ht="40.5" customHeight="1">
      <c r="A539" s="85">
        <v>905</v>
      </c>
      <c r="B539" s="446" t="s">
        <v>607</v>
      </c>
      <c r="C539" s="447"/>
      <c r="D539" s="448"/>
      <c r="E539" s="449"/>
      <c r="F539" s="27"/>
      <c r="G539" s="27"/>
      <c r="H539" s="27"/>
      <c r="I539" s="27"/>
      <c r="J539" s="835">
        <f t="shared" ref="J539:O539" si="129">J540+J548</f>
        <v>44580</v>
      </c>
      <c r="K539" s="835">
        <f t="shared" si="129"/>
        <v>44495.900000000009</v>
      </c>
      <c r="L539" s="835">
        <f t="shared" si="129"/>
        <v>47696.1</v>
      </c>
      <c r="M539" s="835">
        <f t="shared" si="129"/>
        <v>27902.799999999996</v>
      </c>
      <c r="N539" s="835">
        <f t="shared" si="129"/>
        <v>28093.499999999996</v>
      </c>
      <c r="O539" s="835">
        <f t="shared" si="129"/>
        <v>28265.200000000001</v>
      </c>
    </row>
    <row r="540" spans="1:45" s="12" customFormat="1" ht="54.75" customHeight="1">
      <c r="A540" s="85"/>
      <c r="B540" s="446"/>
      <c r="C540" s="452" t="s">
        <v>877</v>
      </c>
      <c r="D540" s="453"/>
      <c r="E540" s="42"/>
      <c r="F540" s="87" t="s">
        <v>21</v>
      </c>
      <c r="G540" s="87" t="s">
        <v>612</v>
      </c>
      <c r="H540" s="454"/>
      <c r="I540" s="454"/>
      <c r="J540" s="836">
        <f t="shared" ref="J540:O540" si="130">J541+J542+J543+J544+J545+J546+J547</f>
        <v>22624.600000000002</v>
      </c>
      <c r="K540" s="836">
        <f t="shared" si="130"/>
        <v>22540.500000000004</v>
      </c>
      <c r="L540" s="836">
        <f t="shared" si="130"/>
        <v>23481.5</v>
      </c>
      <c r="M540" s="836">
        <f t="shared" si="130"/>
        <v>25723.399999999994</v>
      </c>
      <c r="N540" s="836">
        <f t="shared" si="130"/>
        <v>25914.099999999995</v>
      </c>
      <c r="O540" s="836">
        <f t="shared" si="130"/>
        <v>26085.8</v>
      </c>
    </row>
    <row r="541" spans="1:45" s="12" customFormat="1" ht="46.5" customHeight="1">
      <c r="A541" s="85"/>
      <c r="B541" s="446"/>
      <c r="C541" s="455" t="s">
        <v>878</v>
      </c>
      <c r="D541" s="404"/>
      <c r="E541" s="456" t="s">
        <v>879</v>
      </c>
      <c r="F541" s="372" t="s">
        <v>21</v>
      </c>
      <c r="G541" s="372" t="s">
        <v>612</v>
      </c>
      <c r="H541" s="372" t="s">
        <v>880</v>
      </c>
      <c r="I541" s="457" t="s">
        <v>22</v>
      </c>
      <c r="J541" s="837">
        <v>14516.9</v>
      </c>
      <c r="K541" s="837">
        <v>14516.9</v>
      </c>
      <c r="L541" s="837">
        <v>15673.5</v>
      </c>
      <c r="M541" s="837">
        <v>17408.099999999999</v>
      </c>
      <c r="N541" s="837">
        <v>17408.099999999999</v>
      </c>
      <c r="O541" s="837">
        <v>17408.5</v>
      </c>
    </row>
    <row r="542" spans="1:45" s="12" customFormat="1" ht="51.75" customHeight="1">
      <c r="A542" s="85"/>
      <c r="B542" s="446"/>
      <c r="C542" s="455" t="s">
        <v>878</v>
      </c>
      <c r="D542" s="404"/>
      <c r="E542" s="456" t="s">
        <v>879</v>
      </c>
      <c r="F542" s="372" t="s">
        <v>21</v>
      </c>
      <c r="G542" s="372" t="s">
        <v>612</v>
      </c>
      <c r="H542" s="372" t="s">
        <v>880</v>
      </c>
      <c r="I542" s="457" t="s">
        <v>24</v>
      </c>
      <c r="J542" s="837">
        <v>4300.3</v>
      </c>
      <c r="K542" s="47">
        <v>4300.3</v>
      </c>
      <c r="L542" s="837">
        <v>4769.2</v>
      </c>
      <c r="M542" s="837">
        <v>5121.5</v>
      </c>
      <c r="N542" s="837">
        <v>5121.1000000000004</v>
      </c>
      <c r="O542" s="837">
        <v>5239.1000000000004</v>
      </c>
    </row>
    <row r="543" spans="1:45" s="12" customFormat="1" ht="46.5" customHeight="1">
      <c r="A543" s="85"/>
      <c r="B543" s="446"/>
      <c r="C543" s="44" t="s">
        <v>619</v>
      </c>
      <c r="D543" s="404"/>
      <c r="E543" s="45"/>
      <c r="F543" s="46" t="s">
        <v>21</v>
      </c>
      <c r="G543" s="372" t="s">
        <v>612</v>
      </c>
      <c r="H543" s="372" t="s">
        <v>880</v>
      </c>
      <c r="I543" s="46" t="s">
        <v>25</v>
      </c>
      <c r="J543" s="47">
        <v>21.2</v>
      </c>
      <c r="K543" s="47">
        <v>21.2</v>
      </c>
      <c r="L543" s="47">
        <v>48</v>
      </c>
      <c r="M543" s="47">
        <v>57.2</v>
      </c>
      <c r="N543" s="47">
        <v>57.6</v>
      </c>
      <c r="O543" s="837">
        <v>110.9</v>
      </c>
    </row>
    <row r="544" spans="1:45" s="12" customFormat="1" ht="40.5" customHeight="1">
      <c r="A544" s="85"/>
      <c r="B544" s="446"/>
      <c r="C544" s="458"/>
      <c r="D544" s="27"/>
      <c r="E544" s="49"/>
      <c r="F544" s="46" t="s">
        <v>21</v>
      </c>
      <c r="G544" s="372" t="s">
        <v>612</v>
      </c>
      <c r="H544" s="372" t="s">
        <v>880</v>
      </c>
      <c r="I544" s="46" t="s">
        <v>26</v>
      </c>
      <c r="J544" s="837">
        <v>3781</v>
      </c>
      <c r="K544" s="837">
        <v>3696.9</v>
      </c>
      <c r="L544" s="837">
        <v>2965.1</v>
      </c>
      <c r="M544" s="837">
        <v>3110.6</v>
      </c>
      <c r="N544" s="837">
        <v>3281.3</v>
      </c>
      <c r="O544" s="837">
        <v>3281.3</v>
      </c>
    </row>
    <row r="545" spans="1:15" s="12" customFormat="1" ht="46.5" customHeight="1">
      <c r="A545" s="85"/>
      <c r="B545" s="446"/>
      <c r="C545" s="43" t="s">
        <v>32</v>
      </c>
      <c r="D545" s="44" t="s">
        <v>30</v>
      </c>
      <c r="E545" s="45" t="s">
        <v>34</v>
      </c>
      <c r="F545" s="46" t="s">
        <v>21</v>
      </c>
      <c r="G545" s="372" t="s">
        <v>612</v>
      </c>
      <c r="H545" s="372" t="s">
        <v>880</v>
      </c>
      <c r="I545" s="46" t="s">
        <v>27</v>
      </c>
      <c r="J545" s="47">
        <v>0.7</v>
      </c>
      <c r="K545" s="47">
        <v>0.7</v>
      </c>
      <c r="L545" s="47">
        <v>21.9</v>
      </c>
      <c r="M545" s="47">
        <v>18.3</v>
      </c>
      <c r="N545" s="47">
        <v>26.4</v>
      </c>
      <c r="O545" s="47">
        <v>26.4</v>
      </c>
    </row>
    <row r="546" spans="1:15" ht="47.25" customHeight="1">
      <c r="A546" s="85"/>
      <c r="B546" s="446"/>
      <c r="C546" s="43" t="s">
        <v>32</v>
      </c>
      <c r="D546" s="44" t="s">
        <v>31</v>
      </c>
      <c r="E546" s="45" t="s">
        <v>34</v>
      </c>
      <c r="F546" s="46" t="s">
        <v>21</v>
      </c>
      <c r="G546" s="372" t="s">
        <v>612</v>
      </c>
      <c r="H546" s="372" t="s">
        <v>880</v>
      </c>
      <c r="I546" s="46" t="s">
        <v>28</v>
      </c>
      <c r="J546" s="459">
        <v>3.6</v>
      </c>
      <c r="K546" s="459">
        <v>3.6</v>
      </c>
      <c r="L546" s="460">
        <v>3.1</v>
      </c>
      <c r="M546" s="460">
        <v>3.1</v>
      </c>
      <c r="N546" s="460">
        <v>3.1</v>
      </c>
      <c r="O546" s="460">
        <v>3.1</v>
      </c>
    </row>
    <row r="547" spans="1:15" ht="48" customHeight="1">
      <c r="A547" s="85"/>
      <c r="B547" s="446"/>
      <c r="C547" s="43" t="s">
        <v>33</v>
      </c>
      <c r="D547" s="44" t="s">
        <v>35</v>
      </c>
      <c r="E547" s="49" t="s">
        <v>36</v>
      </c>
      <c r="F547" s="46" t="s">
        <v>21</v>
      </c>
      <c r="G547" s="372" t="s">
        <v>612</v>
      </c>
      <c r="H547" s="372" t="s">
        <v>880</v>
      </c>
      <c r="I547" s="46" t="s">
        <v>29</v>
      </c>
      <c r="J547" s="459">
        <v>0.9</v>
      </c>
      <c r="K547" s="459">
        <v>0.9</v>
      </c>
      <c r="L547" s="460">
        <v>0.7</v>
      </c>
      <c r="M547" s="460">
        <v>4.5999999999999996</v>
      </c>
      <c r="N547" s="460">
        <v>16.5</v>
      </c>
      <c r="O547" s="460">
        <v>16.5</v>
      </c>
    </row>
    <row r="548" spans="1:15" ht="43.5" customHeight="1">
      <c r="A548" s="838"/>
      <c r="B548" s="65" t="s">
        <v>881</v>
      </c>
      <c r="C548" s="44" t="s">
        <v>882</v>
      </c>
      <c r="D548" s="44" t="s">
        <v>883</v>
      </c>
      <c r="E548" s="49" t="s">
        <v>884</v>
      </c>
      <c r="F548" s="839" t="s">
        <v>358</v>
      </c>
      <c r="G548" s="368" t="s">
        <v>21</v>
      </c>
      <c r="H548" s="368"/>
      <c r="I548" s="401"/>
      <c r="J548" s="840">
        <f>SUM(J549+J550)</f>
        <v>21955.4</v>
      </c>
      <c r="K548" s="841">
        <f>SUM(K549+K550)</f>
        <v>21955.4</v>
      </c>
      <c r="L548" s="841">
        <f>SUM(L549+L550)</f>
        <v>24214.6</v>
      </c>
      <c r="M548" s="841">
        <f t="shared" ref="M548:O548" si="131">SUM(M549+M550)</f>
        <v>2179.4</v>
      </c>
      <c r="N548" s="841">
        <f t="shared" si="131"/>
        <v>2179.4</v>
      </c>
      <c r="O548" s="841">
        <f t="shared" si="131"/>
        <v>2179.4</v>
      </c>
    </row>
    <row r="549" spans="1:15" ht="39" customHeight="1">
      <c r="A549" s="838"/>
      <c r="B549" s="66"/>
      <c r="C549" s="43"/>
      <c r="D549" s="44"/>
      <c r="E549" s="49"/>
      <c r="F549" s="842">
        <v>14</v>
      </c>
      <c r="G549" s="372" t="s">
        <v>21</v>
      </c>
      <c r="H549" s="372" t="s">
        <v>885</v>
      </c>
      <c r="I549" s="372">
        <v>511</v>
      </c>
      <c r="J549" s="843">
        <v>19759.900000000001</v>
      </c>
      <c r="K549" s="843">
        <v>19759.900000000001</v>
      </c>
      <c r="L549" s="843">
        <v>24214.6</v>
      </c>
      <c r="M549" s="843">
        <v>2179.4</v>
      </c>
      <c r="N549" s="843">
        <v>2179.4</v>
      </c>
      <c r="O549" s="843">
        <v>2179.4</v>
      </c>
    </row>
    <row r="550" spans="1:15" ht="49.5" customHeight="1">
      <c r="A550" s="844"/>
      <c r="B550" s="67"/>
      <c r="C550" s="648"/>
      <c r="D550" s="648"/>
      <c r="E550" s="648"/>
      <c r="F550" s="372">
        <v>14</v>
      </c>
      <c r="G550" s="372" t="s">
        <v>21</v>
      </c>
      <c r="H550" s="372" t="s">
        <v>886</v>
      </c>
      <c r="I550" s="372">
        <v>511</v>
      </c>
      <c r="J550" s="843">
        <v>2195.5</v>
      </c>
      <c r="K550" s="843">
        <v>2195.5</v>
      </c>
      <c r="L550" s="648"/>
      <c r="M550" s="648"/>
      <c r="N550" s="648"/>
      <c r="O550" s="648"/>
    </row>
    <row r="551" spans="1:15" s="451" customFormat="1" ht="33.75" customHeight="1">
      <c r="A551" s="845" t="s">
        <v>887</v>
      </c>
      <c r="B551" s="845"/>
      <c r="C551" s="845"/>
      <c r="D551" s="845"/>
      <c r="E551" s="845"/>
      <c r="F551" s="845"/>
      <c r="G551" s="845"/>
      <c r="H551" s="845"/>
      <c r="I551" s="845"/>
      <c r="J551" s="846">
        <f>J10+J21+J290+J303+J417+J477+J515+J537</f>
        <v>2212223.74352</v>
      </c>
      <c r="K551" s="846">
        <f t="shared" ref="K551:O551" si="132">K10+K21+K290+K303+K417+K477+K515+K537</f>
        <v>2211481.24352</v>
      </c>
      <c r="L551" s="846">
        <f t="shared" si="132"/>
        <v>2362710.5545000001</v>
      </c>
      <c r="M551" s="846">
        <f t="shared" si="132"/>
        <v>1964766.2</v>
      </c>
      <c r="N551" s="846">
        <f t="shared" si="132"/>
        <v>1841313.5999999996</v>
      </c>
      <c r="O551" s="846">
        <f t="shared" si="132"/>
        <v>1851454.9999999995</v>
      </c>
    </row>
  </sheetData>
  <autoFilter ref="B9:O20"/>
  <mergeCells count="258">
    <mergeCell ref="B548:B550"/>
    <mergeCell ref="A551:I551"/>
    <mergeCell ref="A304:O304"/>
    <mergeCell ref="B537:H537"/>
    <mergeCell ref="A538:O538"/>
    <mergeCell ref="A539:A547"/>
    <mergeCell ref="B539:B547"/>
    <mergeCell ref="B515:H515"/>
    <mergeCell ref="A516:O516"/>
    <mergeCell ref="A517:A535"/>
    <mergeCell ref="B521:B528"/>
    <mergeCell ref="B530:B531"/>
    <mergeCell ref="B534:B535"/>
    <mergeCell ref="D534:D535"/>
    <mergeCell ref="H502:H505"/>
    <mergeCell ref="F506:F509"/>
    <mergeCell ref="G506:G509"/>
    <mergeCell ref="H506:H509"/>
    <mergeCell ref="C512:C514"/>
    <mergeCell ref="D512:D514"/>
    <mergeCell ref="E512:E514"/>
    <mergeCell ref="F512:F514"/>
    <mergeCell ref="G512:G514"/>
    <mergeCell ref="H512:H514"/>
    <mergeCell ref="C510:C511"/>
    <mergeCell ref="H492:H495"/>
    <mergeCell ref="F497:F499"/>
    <mergeCell ref="G497:G499"/>
    <mergeCell ref="H497:H499"/>
    <mergeCell ref="F500:F501"/>
    <mergeCell ref="G500:G501"/>
    <mergeCell ref="H500:H501"/>
    <mergeCell ref="C492:C509"/>
    <mergeCell ref="D492:D509"/>
    <mergeCell ref="E492:E509"/>
    <mergeCell ref="F492:F495"/>
    <mergeCell ref="G492:G495"/>
    <mergeCell ref="F502:F505"/>
    <mergeCell ref="G502:G505"/>
    <mergeCell ref="N475:N476"/>
    <mergeCell ref="O475:O476"/>
    <mergeCell ref="B477:I477"/>
    <mergeCell ref="A478:O478"/>
    <mergeCell ref="A480:A514"/>
    <mergeCell ref="B480:B514"/>
    <mergeCell ref="C480:C481"/>
    <mergeCell ref="D480:D481"/>
    <mergeCell ref="E480:E481"/>
    <mergeCell ref="C484:C486"/>
    <mergeCell ref="C488:C491"/>
    <mergeCell ref="D488:D491"/>
    <mergeCell ref="E488:E491"/>
    <mergeCell ref="F488:F491"/>
    <mergeCell ref="G488:G491"/>
    <mergeCell ref="H488:H491"/>
    <mergeCell ref="A446:A471"/>
    <mergeCell ref="B446:B471"/>
    <mergeCell ref="B472:M472"/>
    <mergeCell ref="B475:B476"/>
    <mergeCell ref="C475:C476"/>
    <mergeCell ref="D475:D476"/>
    <mergeCell ref="E475:E476"/>
    <mergeCell ref="F475:F476"/>
    <mergeCell ref="G475:G476"/>
    <mergeCell ref="H475:H476"/>
    <mergeCell ref="I475:I476"/>
    <mergeCell ref="J475:J476"/>
    <mergeCell ref="K475:K476"/>
    <mergeCell ref="L475:L476"/>
    <mergeCell ref="M475:M476"/>
    <mergeCell ref="O423:O424"/>
    <mergeCell ref="C429:C430"/>
    <mergeCell ref="A432:A433"/>
    <mergeCell ref="B432:B433"/>
    <mergeCell ref="A435:A443"/>
    <mergeCell ref="B435:B443"/>
    <mergeCell ref="B417:I417"/>
    <mergeCell ref="B418:O418"/>
    <mergeCell ref="A420:A421"/>
    <mergeCell ref="A422:A431"/>
    <mergeCell ref="B422:B428"/>
    <mergeCell ref="C423:C424"/>
    <mergeCell ref="D423:D424"/>
    <mergeCell ref="E423:E424"/>
    <mergeCell ref="F423:F424"/>
    <mergeCell ref="G423:G424"/>
    <mergeCell ref="H423:H424"/>
    <mergeCell ref="J423:J424"/>
    <mergeCell ref="K423:K424"/>
    <mergeCell ref="L423:L424"/>
    <mergeCell ref="M423:M424"/>
    <mergeCell ref="N423:N424"/>
    <mergeCell ref="B367:B375"/>
    <mergeCell ref="C367:C371"/>
    <mergeCell ref="C372:C373"/>
    <mergeCell ref="B376:B378"/>
    <mergeCell ref="A379:A416"/>
    <mergeCell ref="B379:B382"/>
    <mergeCell ref="B383:B388"/>
    <mergeCell ref="B389:B391"/>
    <mergeCell ref="B392:B396"/>
    <mergeCell ref="B397:B399"/>
    <mergeCell ref="B400:B402"/>
    <mergeCell ref="B403:B405"/>
    <mergeCell ref="B406:B408"/>
    <mergeCell ref="B409:B411"/>
    <mergeCell ref="B412:B413"/>
    <mergeCell ref="B414:B416"/>
    <mergeCell ref="B305:B311"/>
    <mergeCell ref="A306:A375"/>
    <mergeCell ref="C310:C311"/>
    <mergeCell ref="D310:D311"/>
    <mergeCell ref="E310:E311"/>
    <mergeCell ref="C312:C313"/>
    <mergeCell ref="B314:B329"/>
    <mergeCell ref="B331:B335"/>
    <mergeCell ref="B336:B338"/>
    <mergeCell ref="B339:B349"/>
    <mergeCell ref="C340:C341"/>
    <mergeCell ref="C342:C343"/>
    <mergeCell ref="C346:C347"/>
    <mergeCell ref="C348:C349"/>
    <mergeCell ref="B350:B366"/>
    <mergeCell ref="B290:H290"/>
    <mergeCell ref="A291:O291"/>
    <mergeCell ref="A292:A302"/>
    <mergeCell ref="B292:B302"/>
    <mergeCell ref="B303:I303"/>
    <mergeCell ref="C284:C285"/>
    <mergeCell ref="D284:D285"/>
    <mergeCell ref="E284:E285"/>
    <mergeCell ref="A286:O286"/>
    <mergeCell ref="A288:A289"/>
    <mergeCell ref="B288:B289"/>
    <mergeCell ref="A274:A275"/>
    <mergeCell ref="B274:B275"/>
    <mergeCell ref="A276:A280"/>
    <mergeCell ref="B276:B280"/>
    <mergeCell ref="B284:B285"/>
    <mergeCell ref="A256:A260"/>
    <mergeCell ref="B256:B260"/>
    <mergeCell ref="A261:A268"/>
    <mergeCell ref="B261:B268"/>
    <mergeCell ref="A269:A272"/>
    <mergeCell ref="B269:B271"/>
    <mergeCell ref="A249:A253"/>
    <mergeCell ref="B249:B253"/>
    <mergeCell ref="P250:P253"/>
    <mergeCell ref="A254:A255"/>
    <mergeCell ref="B254:B255"/>
    <mergeCell ref="B239:B243"/>
    <mergeCell ref="A244:A245"/>
    <mergeCell ref="B244:B246"/>
    <mergeCell ref="A247:A248"/>
    <mergeCell ref="B247:B248"/>
    <mergeCell ref="A228:A232"/>
    <mergeCell ref="B228:B232"/>
    <mergeCell ref="A233:A235"/>
    <mergeCell ref="B233:B235"/>
    <mergeCell ref="A236:A238"/>
    <mergeCell ref="B236:B238"/>
    <mergeCell ref="A215:A217"/>
    <mergeCell ref="B215:B217"/>
    <mergeCell ref="A218:A222"/>
    <mergeCell ref="B218:B222"/>
    <mergeCell ref="A223:A227"/>
    <mergeCell ref="B223:B227"/>
    <mergeCell ref="A202:I202"/>
    <mergeCell ref="A204:A205"/>
    <mergeCell ref="B204:B206"/>
    <mergeCell ref="A207:I207"/>
    <mergeCell ref="A208:A214"/>
    <mergeCell ref="B208:B213"/>
    <mergeCell ref="B195:O195"/>
    <mergeCell ref="B196:O196"/>
    <mergeCell ref="A197:A200"/>
    <mergeCell ref="B197:B200"/>
    <mergeCell ref="B201:O201"/>
    <mergeCell ref="A165:A168"/>
    <mergeCell ref="B166:B168"/>
    <mergeCell ref="B171:B184"/>
    <mergeCell ref="A175:A182"/>
    <mergeCell ref="A185:A192"/>
    <mergeCell ref="B185:B193"/>
    <mergeCell ref="A156:A157"/>
    <mergeCell ref="B156:B157"/>
    <mergeCell ref="A158:A159"/>
    <mergeCell ref="B158:B159"/>
    <mergeCell ref="A160:A162"/>
    <mergeCell ref="B160:B163"/>
    <mergeCell ref="A104:A151"/>
    <mergeCell ref="B104:B151"/>
    <mergeCell ref="A152:A153"/>
    <mergeCell ref="B152:B153"/>
    <mergeCell ref="A154:A155"/>
    <mergeCell ref="B154:B155"/>
    <mergeCell ref="A98:A99"/>
    <mergeCell ref="B98:B99"/>
    <mergeCell ref="A100:A101"/>
    <mergeCell ref="B100:B101"/>
    <mergeCell ref="A102:A103"/>
    <mergeCell ref="B102:B103"/>
    <mergeCell ref="B84:B85"/>
    <mergeCell ref="A86:A89"/>
    <mergeCell ref="B86:B89"/>
    <mergeCell ref="A90:A97"/>
    <mergeCell ref="B90:B97"/>
    <mergeCell ref="C79:C80"/>
    <mergeCell ref="D79:D80"/>
    <mergeCell ref="E79:E80"/>
    <mergeCell ref="A81:A83"/>
    <mergeCell ref="B81:B83"/>
    <mergeCell ref="C82:C83"/>
    <mergeCell ref="D82:D83"/>
    <mergeCell ref="E82:E83"/>
    <mergeCell ref="A57:A71"/>
    <mergeCell ref="B57:B71"/>
    <mergeCell ref="A72:A73"/>
    <mergeCell ref="B72:B73"/>
    <mergeCell ref="A74:A80"/>
    <mergeCell ref="B74:B80"/>
    <mergeCell ref="B23:I23"/>
    <mergeCell ref="A25:A56"/>
    <mergeCell ref="B25:B27"/>
    <mergeCell ref="D26:D27"/>
    <mergeCell ref="F26:F27"/>
    <mergeCell ref="G26:G27"/>
    <mergeCell ref="H26:H27"/>
    <mergeCell ref="B37:B41"/>
    <mergeCell ref="B42:B46"/>
    <mergeCell ref="B47:B51"/>
    <mergeCell ref="B52:B56"/>
    <mergeCell ref="A11:O11"/>
    <mergeCell ref="B10:H10"/>
    <mergeCell ref="C4:E4"/>
    <mergeCell ref="A4:A8"/>
    <mergeCell ref="B4:B8"/>
    <mergeCell ref="F5:F8"/>
    <mergeCell ref="C5:C8"/>
    <mergeCell ref="D5:D8"/>
    <mergeCell ref="E5:E8"/>
    <mergeCell ref="J4:O4"/>
    <mergeCell ref="B12:B20"/>
    <mergeCell ref="A3:Q3"/>
    <mergeCell ref="B21:I21"/>
    <mergeCell ref="A22:O22"/>
    <mergeCell ref="G5:G8"/>
    <mergeCell ref="H5:H8"/>
    <mergeCell ref="I5:I8"/>
    <mergeCell ref="F4:I4"/>
    <mergeCell ref="N5:N8"/>
    <mergeCell ref="O5:O8"/>
    <mergeCell ref="J7:J8"/>
    <mergeCell ref="K7:K8"/>
    <mergeCell ref="J5:K6"/>
    <mergeCell ref="L5:L8"/>
    <mergeCell ref="M5:M8"/>
    <mergeCell ref="A2:Q2"/>
  </mergeCells>
  <phoneticPr fontId="2" type="noConversion"/>
  <printOptions horizontalCentered="1"/>
  <pageMargins left="0.19685039370078741" right="0.19685039370078741" top="0.19685039370078741" bottom="0.47244094488188981" header="0" footer="0.19685039370078741"/>
  <pageSetup paperSize="9" scale="10" fitToHeight="3" orientation="portrait" r:id="rId1"/>
  <headerFooter alignWithMargins="0">
    <oddFooter>&amp;R&amp;P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2.7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vt:i4>
      </vt:variant>
      <vt:variant>
        <vt:lpstr>Именованные диапазоны</vt:lpstr>
      </vt:variant>
      <vt:variant>
        <vt:i4>2</vt:i4>
      </vt:variant>
    </vt:vector>
  </HeadingPairs>
  <TitlesOfParts>
    <vt:vector size="4" baseType="lpstr">
      <vt:lpstr>на 01.07.18 г. по потребности</vt:lpstr>
      <vt:lpstr>Лист1</vt:lpstr>
      <vt:lpstr>'на 01.07.18 г. по потребности'!Заголовки_для_печати</vt:lpstr>
      <vt:lpstr>'на 01.07.18 г. по потребности'!Область_печати</vt:lpstr>
    </vt:vector>
  </TitlesOfParts>
  <Company>df</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Кочесокова</dc:creator>
  <cp:lastModifiedBy>Галина А. Короткая</cp:lastModifiedBy>
  <cp:lastPrinted>2018-08-07T14:52:52Z</cp:lastPrinted>
  <dcterms:created xsi:type="dcterms:W3CDTF">2006-07-13T12:17:16Z</dcterms:created>
  <dcterms:modified xsi:type="dcterms:W3CDTF">2019-02-28T07:04:22Z</dcterms:modified>
</cp:coreProperties>
</file>