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73107BD-DE6D-4BF7-BA98-066E52F266E0}" xr6:coauthVersionLast="45" xr6:coauthVersionMax="45" xr10:uidLastSave="{00000000-0000-0000-0000-000000000000}"/>
  <bookViews>
    <workbookView xWindow="-120" yWindow="-120" windowWidth="24240" windowHeight="13140" activeTab="3" xr2:uid="{00000000-000D-0000-FFFF-FFFF00000000}"/>
  </bookViews>
  <sheets>
    <sheet name="итог" sheetId="4" r:id="rId1"/>
    <sheet name="К1" sheetId="1" r:id="rId2"/>
    <sheet name="К2" sheetId="2" r:id="rId3"/>
    <sheet name="К3" sheetId="3" r:id="rId4"/>
  </sheets>
  <definedNames>
    <definedName name="OLE_LINK18" localSheetId="2">К2!#REF!</definedName>
    <definedName name="OLE_LINK18" localSheetId="3">К3!#REF!</definedName>
    <definedName name="_xlnm.Print_Area" localSheetId="0">итог!$A$1:$N$33</definedName>
    <definedName name="_xlnm.Print_Area" localSheetId="2">К2!$A$1:$G$103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1" i="3" l="1"/>
  <c r="E90" i="3"/>
  <c r="E89" i="3"/>
  <c r="E87" i="3"/>
  <c r="E86" i="3"/>
  <c r="E85" i="3"/>
  <c r="E84" i="3"/>
  <c r="E76" i="3"/>
  <c r="E75" i="3"/>
  <c r="E74" i="3"/>
  <c r="E45" i="3"/>
  <c r="E46" i="3"/>
  <c r="A47" i="3"/>
  <c r="D47" i="3"/>
  <c r="E47" i="3" s="1"/>
  <c r="E26" i="3"/>
  <c r="E24" i="3"/>
  <c r="E22" i="2"/>
  <c r="E23" i="2"/>
  <c r="E24" i="2"/>
  <c r="E21" i="2"/>
  <c r="E20" i="2"/>
  <c r="E14" i="3"/>
  <c r="D86" i="2"/>
  <c r="C86" i="2"/>
  <c r="D85" i="2"/>
  <c r="C85" i="2"/>
  <c r="C84" i="2"/>
  <c r="E75" i="2"/>
  <c r="E74" i="2"/>
  <c r="E73" i="2"/>
  <c r="H47" i="2" l="1"/>
  <c r="G47" i="2"/>
  <c r="D50" i="2"/>
  <c r="C50" i="2"/>
  <c r="D49" i="2"/>
  <c r="C49" i="2"/>
  <c r="D48" i="2"/>
  <c r="C48" i="2"/>
  <c r="C47" i="2"/>
  <c r="E25" i="2" l="1"/>
  <c r="C16" i="2"/>
  <c r="D17" i="2"/>
  <c r="D16" i="2"/>
  <c r="C17" i="2"/>
  <c r="E14" i="2"/>
  <c r="E22" i="3" l="1"/>
  <c r="D87" i="2" l="1"/>
  <c r="C87" i="2"/>
  <c r="E77" i="2"/>
  <c r="D79" i="3" s="1"/>
  <c r="E78" i="2"/>
  <c r="D80" i="3" s="1"/>
  <c r="E80" i="3" s="1"/>
  <c r="E79" i="2"/>
  <c r="D81" i="3" s="1"/>
  <c r="E76" i="2"/>
  <c r="D77" i="3" s="1"/>
  <c r="E72" i="2"/>
  <c r="D73" i="3" s="1"/>
  <c r="E73" i="3" s="1"/>
  <c r="E63" i="2"/>
  <c r="D64" i="3" s="1"/>
  <c r="E64" i="3" s="1"/>
  <c r="E43" i="2"/>
  <c r="E44" i="3" s="1"/>
  <c r="E42" i="2"/>
  <c r="E43" i="3" s="1"/>
  <c r="E45" i="2"/>
  <c r="E44" i="2"/>
  <c r="C15" i="2"/>
  <c r="H15" i="2" s="1"/>
  <c r="E17" i="2" l="1"/>
  <c r="E48" i="2"/>
  <c r="E39" i="1" l="1"/>
  <c r="E79" i="3" l="1"/>
  <c r="E78" i="3"/>
  <c r="E77" i="3"/>
  <c r="D25" i="3"/>
  <c r="E25" i="3" s="1"/>
  <c r="E21" i="3"/>
  <c r="E16" i="2" l="1"/>
  <c r="E39" i="2"/>
  <c r="D40" i="3" s="1"/>
  <c r="E40" i="3" s="1"/>
  <c r="E37" i="2"/>
  <c r="D38" i="3" s="1"/>
  <c r="E38" i="3" s="1"/>
  <c r="D91" i="2"/>
  <c r="E80" i="2"/>
  <c r="C60" i="2"/>
  <c r="D59" i="2"/>
  <c r="C59" i="2"/>
  <c r="C90" i="2" s="1"/>
  <c r="D58" i="2"/>
  <c r="C58" i="2"/>
  <c r="C89" i="2" s="1"/>
  <c r="E41" i="2"/>
  <c r="D42" i="3" s="1"/>
  <c r="E42" i="3" s="1"/>
  <c r="E40" i="2"/>
  <c r="D41" i="3" s="1"/>
  <c r="E41" i="3" s="1"/>
  <c r="E38" i="2"/>
  <c r="D39" i="3" s="1"/>
  <c r="E39" i="3" s="1"/>
  <c r="E36" i="2"/>
  <c r="D37" i="3" s="1"/>
  <c r="E37" i="3" s="1"/>
  <c r="E81" i="1" l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D60" i="2" l="1"/>
  <c r="C91" i="2"/>
  <c r="D15" i="2"/>
  <c r="E15" i="2" s="1"/>
  <c r="C92" i="2" l="1"/>
  <c r="E46" i="1"/>
  <c r="D47" i="2" l="1"/>
  <c r="E70" i="3" l="1"/>
  <c r="E31" i="3"/>
  <c r="E32" i="3"/>
  <c r="E20" i="3"/>
  <c r="E33" i="2"/>
  <c r="D34" i="3" s="1"/>
  <c r="E34" i="3" s="1"/>
  <c r="E34" i="2"/>
  <c r="D35" i="3" s="1"/>
  <c r="E35" i="3" s="1"/>
  <c r="E32" i="2"/>
  <c r="D33" i="3" s="1"/>
  <c r="E33" i="3" s="1"/>
  <c r="E35" i="2"/>
  <c r="D36" i="3" s="1"/>
  <c r="E36" i="3" s="1"/>
  <c r="E50" i="3" l="1"/>
  <c r="E69" i="2"/>
  <c r="E50" i="2" l="1"/>
  <c r="E49" i="2"/>
  <c r="D92" i="2" l="1"/>
  <c r="E50" i="1"/>
  <c r="E49" i="1"/>
  <c r="E48" i="1"/>
  <c r="E47" i="1"/>
  <c r="E45" i="1"/>
  <c r="E44" i="1"/>
  <c r="E36" i="1"/>
  <c r="E10" i="1" l="1"/>
  <c r="D55" i="3" l="1"/>
  <c r="E55" i="3" s="1"/>
  <c r="E61" i="3" s="1"/>
  <c r="D54" i="3"/>
  <c r="D90" i="2" l="1"/>
  <c r="E47" i="2"/>
  <c r="E43" i="1" l="1"/>
  <c r="E35" i="1"/>
  <c r="E33" i="1"/>
  <c r="E24" i="1" l="1"/>
  <c r="E17" i="1"/>
  <c r="E16" i="1"/>
  <c r="E15" i="1"/>
  <c r="E82" i="1" l="1"/>
  <c r="E34" i="1"/>
  <c r="E32" i="1"/>
  <c r="E31" i="1"/>
  <c r="E10" i="3" l="1"/>
  <c r="D84" i="2" l="1"/>
  <c r="E69" i="3"/>
  <c r="E68" i="2"/>
  <c r="E68" i="3"/>
  <c r="E67" i="2"/>
  <c r="E65" i="2"/>
  <c r="D66" i="3" s="1"/>
  <c r="E65" i="3"/>
  <c r="E84" i="2" l="1"/>
  <c r="D89" i="2"/>
  <c r="E89" i="2" s="1"/>
  <c r="E9" i="3" l="1"/>
  <c r="E91" i="2" l="1"/>
  <c r="E72" i="1"/>
  <c r="E42" i="1"/>
  <c r="E29" i="1"/>
  <c r="E25" i="1"/>
  <c r="E60" i="2" l="1"/>
  <c r="A30" i="3"/>
  <c r="D27" i="3"/>
  <c r="E57" i="2"/>
  <c r="E12" i="1"/>
  <c r="E13" i="1"/>
  <c r="E14" i="1"/>
  <c r="E19" i="1"/>
  <c r="E54" i="3" l="1"/>
  <c r="D58" i="3"/>
  <c r="E58" i="3" s="1"/>
  <c r="E85" i="2"/>
  <c r="E92" i="2"/>
  <c r="E59" i="2"/>
  <c r="E58" i="2"/>
  <c r="E59" i="3" l="1"/>
  <c r="E60" i="3"/>
  <c r="E66" i="3"/>
  <c r="E62" i="2"/>
  <c r="D93" i="2"/>
  <c r="C93" i="2"/>
  <c r="E52" i="3" l="1"/>
  <c r="D63" i="3"/>
  <c r="E93" i="2"/>
  <c r="E63" i="3" l="1"/>
  <c r="E70" i="2" l="1"/>
  <c r="E71" i="2"/>
  <c r="E81" i="2"/>
  <c r="E81" i="3" s="1"/>
  <c r="E82" i="2"/>
  <c r="D82" i="3" s="1"/>
  <c r="E82" i="3" s="1"/>
  <c r="E83" i="2"/>
  <c r="D83" i="3" s="1"/>
  <c r="E83" i="3" s="1"/>
  <c r="E46" i="2"/>
  <c r="E13" i="2"/>
  <c r="E66" i="2"/>
  <c r="D67" i="3" s="1"/>
  <c r="E64" i="2"/>
  <c r="E29" i="2"/>
  <c r="D30" i="3" s="1"/>
  <c r="E30" i="3" s="1"/>
  <c r="E49" i="3" s="1"/>
  <c r="E28" i="2"/>
  <c r="E27" i="2"/>
  <c r="E12" i="2"/>
  <c r="E11" i="2"/>
  <c r="D11" i="3" s="1"/>
  <c r="E80" i="1"/>
  <c r="E78" i="1"/>
  <c r="E77" i="1"/>
  <c r="E28" i="1"/>
  <c r="E27" i="1"/>
  <c r="E26" i="1"/>
  <c r="E21" i="1"/>
  <c r="E11" i="1"/>
  <c r="E9" i="1"/>
  <c r="A20" i="4" l="1"/>
  <c r="C20" i="4"/>
  <c r="E67" i="3"/>
  <c r="D72" i="3"/>
  <c r="E72" i="3" s="1"/>
  <c r="D71" i="3"/>
  <c r="E71" i="3" s="1"/>
  <c r="E27" i="3"/>
  <c r="D29" i="3"/>
  <c r="E29" i="3" s="1"/>
  <c r="D28" i="3"/>
  <c r="E28" i="3" s="1"/>
  <c r="E51" i="3" s="1"/>
  <c r="E11" i="3"/>
  <c r="D13" i="3"/>
  <c r="D12" i="3"/>
  <c r="E12" i="3" s="1"/>
  <c r="E90" i="2"/>
  <c r="E51" i="2"/>
  <c r="E48" i="3" l="1"/>
  <c r="E17" i="3"/>
  <c r="E13" i="3"/>
  <c r="E18" i="3" s="1"/>
  <c r="E16" i="3" l="1"/>
  <c r="E20" i="4"/>
  <c r="G20" i="4" s="1"/>
  <c r="E92" i="3"/>
</calcChain>
</file>

<file path=xl/sharedStrings.xml><?xml version="1.0" encoding="utf-8"?>
<sst xmlns="http://schemas.openxmlformats.org/spreadsheetml/2006/main" count="458" uniqueCount="172">
  <si>
    <t>Наименование показателя индикатора</t>
  </si>
  <si>
    <t>Запланированное значение целевого индикатора (показателя эффективности) программы</t>
  </si>
  <si>
    <t>Достигнутое значение целевого индикатора (показателя эффективности) программы</t>
  </si>
  <si>
    <t>% выполнения</t>
  </si>
  <si>
    <t>Соотношение детей, охваченных дошкольным образованием, от общей численности детей</t>
  </si>
  <si>
    <t>Единица измерения</t>
  </si>
  <si>
    <t>%</t>
  </si>
  <si>
    <t>ед.</t>
  </si>
  <si>
    <t>Отношение численности детей в возрасте 3-7 лет, которым предоставлена возможность получать услуги дошкольного образования, к численности детей в возрасте 3-7 лет, скорректированной на численность детей в возрасте 5-7 лет, обучающихся в школах</t>
  </si>
  <si>
    <t>Отношение количества учащихся муниципальных общеобразовательных организаций, участвующих в олимпиадах, конкурсах, семинарах и конференциях научно – исследовательской деятельности к общей численности учащихся муниципальных общеобразовательных организаций</t>
  </si>
  <si>
    <t>Охват учащихся общеобразовательных организаций горячим питанием</t>
  </si>
  <si>
    <t>Оценка по комплексному критерию К1</t>
  </si>
  <si>
    <t>Формулировка критерия - достижение целевых индикаторов и показателей эффективности программы.</t>
  </si>
  <si>
    <t>Формулировка критерия - обеспечение финансирования программных меропритий</t>
  </si>
  <si>
    <t>Наименование мероприятия</t>
  </si>
  <si>
    <t xml:space="preserve">Расходы на обеспечение деятельности (оказание услуг) муниципальных дошкольных организаций 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</si>
  <si>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</si>
  <si>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дошкольных организаций, проживающим и работающим в сельской местности</t>
  </si>
  <si>
    <t>ИТОГО</t>
  </si>
  <si>
    <t>Обеспечение государственных гарантий реализации прав на получение общедоступного и бесплатного начального общего, основного общего и среднего общего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</si>
  <si>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общеобразовательных организаций, проживающим и работающим в сельской местности</t>
  </si>
  <si>
    <t>Организация питания учащихся в общеобразовательных организациях из многодетных семей</t>
  </si>
  <si>
    <t>Предоставление субсидий муниципальным общеобразовательным организациям на выполнение муниципального задания</t>
  </si>
  <si>
    <t>Источник финансирования</t>
  </si>
  <si>
    <t>Муниципальный бюджет</t>
  </si>
  <si>
    <t>Краевой            бюджет</t>
  </si>
  <si>
    <t>в том числе муниципальный бюджет</t>
  </si>
  <si>
    <t>краевой бюджет</t>
  </si>
  <si>
    <t>Проведение олимпиад, конкурсов, семинаров и конференций научно-исследовательской деятельности учащихся общеобразовательных организаций</t>
  </si>
  <si>
    <t>Частичная компенсация удорожания стоимости питания учащихся</t>
  </si>
  <si>
    <t xml:space="preserve">Предоставление субсидий на обеспечение стимулирования отдельных категорий работников муниципальных образовательных организаций </t>
  </si>
  <si>
    <t>Предоставление субсидий муниципальным казенным учреждениям централизованной бухгалтерии управления образования, центру оценки качества образования, информационно-методическому центру, хозяйственно-эксплуатационной службе на выплату персоналу в целях обеспечения функций государственными (муниципальными) органами</t>
  </si>
  <si>
    <t>Приобретение товаров, работ и услуг для государственных (муниципальных) нужд</t>
  </si>
  <si>
    <t>Иные бюджетные ассигнования</t>
  </si>
  <si>
    <t>ИТОГО ПО МУНИЦИПАЛЬНОЙ ПРОГРАММЕ</t>
  </si>
  <si>
    <t>Оценка по комплексному критерию К2</t>
  </si>
  <si>
    <t>Оценка по комплексному критерию К3</t>
  </si>
  <si>
    <t>Формулировка критерия - степень выполнения запланированных мероприятий</t>
  </si>
  <si>
    <t>Примечание</t>
  </si>
  <si>
    <t xml:space="preserve">ИТОГО </t>
  </si>
  <si>
    <t xml:space="preserve">          Оценка эффективности программы основана на расчете трех комплексных критериев:</t>
  </si>
  <si>
    <t>К1 - достижение целевых индикаторов и показателей эффективности программы</t>
  </si>
  <si>
    <t>К2 - обеспечение финансирования программных мероприятий</t>
  </si>
  <si>
    <t>К3 - степень выполнения запланированных мероприятий</t>
  </si>
  <si>
    <t>Расчет интегральной оценки программ</t>
  </si>
  <si>
    <t>Интегральный (итоговый) показатель рейтинга программы рассчитывается на основе полученных оценок по комплексным критериям с учетом их весовых коэффициентов по следующей формуле:</t>
  </si>
  <si>
    <t>R = K1 х Z1 + K2 х Z2 + K3 х Z3</t>
  </si>
  <si>
    <t>К1</t>
  </si>
  <si>
    <t>Z1</t>
  </si>
  <si>
    <t>K2</t>
  </si>
  <si>
    <t>Z2</t>
  </si>
  <si>
    <t>K3</t>
  </si>
  <si>
    <t>Z3</t>
  </si>
  <si>
    <t>R</t>
  </si>
  <si>
    <t>Показатель К1 - рассчитан в приложении 1 "Оценка по комплексному критерию К1"</t>
  </si>
  <si>
    <t>Показатель Z1 -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</si>
  <si>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К2 - рассчитан в приложении 2 "Оценка по комплексному критерию К2"</t>
  </si>
  <si>
    <t>Показатель Z2 -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</si>
  <si>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К3 - рассчитан в приложении 3 "Оценка по комплексному критерию К3"</t>
  </si>
  <si>
    <t>Показатель Z3 -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</si>
  <si>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тыс.руб.</t>
  </si>
  <si>
    <t>федеральный бюджет</t>
  </si>
  <si>
    <t xml:space="preserve">Оценка эффективности реализации муниципальной программы муниципального обращзования Крымский район "Развитие образования" </t>
  </si>
  <si>
    <t>Приложение 4</t>
  </si>
  <si>
    <t>Среднегодовая численность воспитанников, получающих дошкольное образование в муниципальных дошкольных образовательных организациях</t>
  </si>
  <si>
    <t>Количество педагогических работников и членов их семей, получающих компенсацию расходов на оплату жилых помещений, отопления, освещения</t>
  </si>
  <si>
    <t>чел.</t>
  </si>
  <si>
    <t>Среднегодовая численность обучающихся, получающих дошкольное, начальное общее, основное общее, среднее общее образование в муниципальных общеобразовательных организациях, в том числе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</si>
  <si>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</si>
  <si>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Предоставление субсидий организациям дополнительного образования детей на выполнение муниципального задания</t>
  </si>
  <si>
    <t>Краевой бюджет</t>
  </si>
  <si>
    <t>Федеральный бюджет</t>
  </si>
  <si>
    <t xml:space="preserve">федеральный </t>
  </si>
  <si>
    <t>федеральный</t>
  </si>
  <si>
    <t xml:space="preserve">Проведение проектных (изыскательных) работ, приобретение движимого имущества, технологическое присоединение энергопринимающих устройств объектов социальной сферы, газификация </t>
  </si>
  <si>
    <t>Проведение мероприятий по профилактике наркомании в образовательных организациях</t>
  </si>
  <si>
    <t>Проведение мероприятий для повышения профессионального мастерства педагогов образовательных организаций</t>
  </si>
  <si>
    <t xml:space="preserve">Отношение среднемесячной заработной платы педагогических работников образовательных организаций общего образования к среднемесячной заработной плате в Краснодарском крае </t>
  </si>
  <si>
    <t>Охват питанием детей из многодетных семей</t>
  </si>
  <si>
    <t>Число педагогических работников, участвующих в проведении государственной итоговой аттестации по программам среднего общего образования в муниципальных общеобразовательных организациях Крымского района</t>
  </si>
  <si>
    <t>Среднесписочная численность педагогических работников муниципальных общеобразовательных организаций, реализующих образовательные программы дошкольного образования, которым осуществляются доплаты в 3000 рублей из краевого бюджета в месяц</t>
  </si>
  <si>
    <t>Численность педагогических работни¬ков, являющихся выпускниками образовательной организации среднего профессионального или высшего образования в возрасте до 35 лет, трудо-устроенных по основному месту работы в течение года со дня окончания образовательной организации среднего профессионального или высшего образования по специальности в соответствии с полученной квалифика¬цией в муниципальную общеобразова¬тельную организацию Краснодарского края, но не ранее чем с 1 января 2018 года, которым осуществляются ежемесячные стимулирующие выплаты в размере 3 000 рублей, физических лиц</t>
  </si>
  <si>
    <t>Отношение численности педагогических работников организаций дополнительного образования, прошедших переподготовку и курсы повышения квалификации, в том числе и краткосрочные, к общей численности педагогических работников организаций дополнительного образования</t>
  </si>
  <si>
    <t>Отношение численности специалистов МКУ ИМЦ и МКУ ЦОКО, прошедших переподготовку и курсы повышения квалификации, в том числе и краткосрочные, к общей численности работников МКУ ИМЦ и МКУ ЦОКО</t>
  </si>
  <si>
    <t>Уровень профилактической работы (увеличение охвата обучающихся мероприятиями антинаркотической направленности)</t>
  </si>
  <si>
    <t>Охват педагогов, принявших участие в мероприятиях различного уровня (в общей численности педагогов)</t>
  </si>
  <si>
    <t>Доля фонда оплаты труда вспомогательного, административно – управленческого персонала в общем фонде оплаты труда муниципальных дошкольных образовательных организаций финансируемых из краевого бюджета не более</t>
  </si>
  <si>
    <t xml:space="preserve">Среднесписочная численность отдельных категорий работников муниципальных дошкольных образовательных организаций, получающих стимулирование в 3000 рублей </t>
  </si>
  <si>
    <t>Среднесписочная численность педагогических работников муниципальных дошкольных образовательных организаций, которым осуществляются доплаты в 3000 рублей в месяц из краевого бюджета</t>
  </si>
  <si>
    <t>Доля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</si>
  <si>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>единиц</t>
  </si>
  <si>
    <t>Введение дополнительных мест в системе дошкольного образования</t>
  </si>
  <si>
    <t xml:space="preserve">Обеспечение неснижения уровня среднемесячной заработной платы педагогических работников муниципальных образовательных организаций дошкольного образования в соответствующем финансовом году относительного фактического значения по итогам предшествующего финансового года и его соответствия прогнозному показателю средней заработной платы 
в сфере общего образования в Краснодарском крае в пределах выделенных финансовых средств (прогнозный показатель средней заработной платы 
в сфере общего образования в Краснодарском крае </t>
  </si>
  <si>
    <t xml:space="preserve">Доля обучающихся,получающих начальное общее образование в государственных и муниципальных образовательных организациях, получающих бесплатное горячее питание, к общему количеству обучающихся,получающих начальное общее образование в муниципальных образовательных организациях
</t>
  </si>
  <si>
    <t>Доля расходов на приобретение учебников и учебных пособий, средств обучения, игр, игрушек в общем объеме субвенции, исчисленном по нормативам финансового обеспечения образовательной деятельности (нормативам подушевого финансирования расходов), в целом по муниципальному образованию</t>
  </si>
  <si>
    <t xml:space="preserve">Доля педагогических работников
муниципальных
общеобразовательных
организаций, получивших
вознаграждение за классное
руководство, в общей
численности педагогических
работников такой категории
</t>
  </si>
  <si>
    <t>Отношение среднемесячной заработной платы педагогических работников организаций дополнительного образования к среднемесячной заработной плате учителей</t>
  </si>
  <si>
    <t xml:space="preserve">Дополнительная помощь местным бюджетам для решения социально значимых вопросов УО </t>
  </si>
  <si>
    <t>Организация и обеспечение бесплатным горячим питанием обучающихся по образовательным программам начального общего образования в муниципальных образовательных организациях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</si>
  <si>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</si>
  <si>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Строительство, реконструкция, капитальный , текущий ремонт и благоустройство территории, материально-техническое обеспечение учреждений</t>
  </si>
  <si>
    <t>выше 100 % - высокий уровень</t>
  </si>
  <si>
    <t>100% - запланированный уровень</t>
  </si>
  <si>
    <t>85-100% - низкий уровень</t>
  </si>
  <si>
    <t>Оплата земельных налогов</t>
  </si>
  <si>
    <t>Оплата земельных налогов (отдел строительства)</t>
  </si>
  <si>
    <t>Строительство блока начального образования на 400 мест в ст. Варениковской, ул. Транспортная, 28 (отдел строительства)</t>
  </si>
  <si>
    <t>Обеспечение функционирования модели персонифицированного финансирования дополнительного образования детей</t>
  </si>
  <si>
    <t>Ежемесячная денежная выплата отдельным категориям работников муниципальных физкультурно – спортивных организаций, осуществляющих подготовку спортивного резерва, и образовательных организаций дополнительного образования детей</t>
  </si>
  <si>
    <t>Проведение медицинских осмотров лиц, занимающихся физической культурой и спортом по углубленной программе медицинского обследования</t>
  </si>
  <si>
    <t>Раздел "Развитие дошкольного образования"</t>
  </si>
  <si>
    <t>Раздел "Развитие общего образования"</t>
  </si>
  <si>
    <t>Раздел "Развитие дополнительного образования"</t>
  </si>
  <si>
    <t>Раздел "Обеспечение реализации муниципальной программы и прочие мероприятия в области образования"</t>
  </si>
  <si>
    <t>Раздел "Переподготовка и курсы повышения квалификации"</t>
  </si>
  <si>
    <t>Доля детей в возрасте от 5 до 18 лет, охваченных дополнительным образованием</t>
  </si>
  <si>
    <t xml:space="preserve">Доля детей, которые обеспечены сертификатами персонифицированного финансирования дополнительного образования </t>
  </si>
  <si>
    <t>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</t>
  </si>
  <si>
    <t>Доля детей и молодежи в возрасте от 7 до 35 лет, у которых выявлены выдающиеся способности и таланты</t>
  </si>
  <si>
    <t>Доля детей, обучающихся в 5 - 9 классах, принимающих участие в экскурсиях по историко-культурной, научно-образовательной, патриотической тематике, а также в детских культурно-патриотических круизах</t>
  </si>
  <si>
    <t>Созданы новые места в образовательных организациях различных типов для реализации дополнительных общеразвивающих программ всех направленностей. Нарастающий итог</t>
  </si>
  <si>
    <t>В общеобразовательных организациях, расположенных в сельской местности и малых городах, обновлена материально-техническая база для занятий детей физической культурой и спортом. Нарастающий итог</t>
  </si>
  <si>
    <t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«Билет в будущее»</t>
  </si>
  <si>
    <t>Количество детей, принявших участие в открытых онлайн-уроках, направленных на раннюю профориентацию и реализуемых с учетом опыта цикла открытых уроков «Проектория», в которых приняли участие дети</t>
  </si>
  <si>
    <t>Доля детей в возрасте от 5 до 18 лет с ограниченными возможностями здоровья и детей-инвалидов, осваивающих дополнительные общеобразовательные программы, в том числе с использованием дистанционных технологий</t>
  </si>
  <si>
    <t>Организована подготовка педагогов дополнительного образования (количество и % от общего количества педагогов дополнительного образования)</t>
  </si>
  <si>
    <t>Количество разработанных туристских маршрутов для ознакомления детей с историей, культурой, традициями, природой Краснодарского края, а также для знакомства с лицами, внесшими весомый вклад в его развитие</t>
  </si>
  <si>
    <t>Количество технологических кружков, созданных на базе общеобразовательных организаций (для подготовки нового поколения технологических лидеров, инженеров и ученых)</t>
  </si>
  <si>
    <t>Сохранена сеть организаций, осуществляющих спортивную подготовку, в сфере физической культуры и спорта</t>
  </si>
  <si>
    <t>Доля детей, систематически занимающихся физической культурой и спортом, в возрасте 3 – 17 лет</t>
  </si>
  <si>
    <t>Доля общеобразовательных организаций, имеющих школьный спортивный клуб</t>
  </si>
  <si>
    <t>Доля детей в возрасте 5 – 18 лет, обучающихся по дополнительным общеобразовательным программам в области физической культуры и спорта (от демографии)</t>
  </si>
  <si>
    <t xml:space="preserve">Доля детей и подростков, отнесенных к основной группе для занятий физической культурой и спортом </t>
  </si>
  <si>
    <t xml:space="preserve">Доля учащихся, участвующих в соревнованиях школьных спортивных лиг </t>
  </si>
  <si>
    <t>Доля детей с ограниченными возможностями здоровья и детей-инвалидов, занимающихся физической культурой и спортом, от общего числа детей, занимающихся физической культурой и спортом, в том числе детей-инвалидов и лиц с ограниченными возможностями здоровья, не имеющих противопоказаний для занятий физической культурой и спортом, в возрасте 6 – 17 лет</t>
  </si>
  <si>
    <t>Количество школьных театров</t>
  </si>
  <si>
    <t xml:space="preserve">Количество внедренных моделей обеспечения доступности дополнительного образования для детей с различными образовательными возможностями и потребностями, в том числе для детей и сельской местности, детей, оказавшихся в трудной жизненной ситуации </t>
  </si>
  <si>
    <t xml:space="preserve">Организация и проведение каникулярных профориентационных школ, заочных школ и/или сезонных школ, профильных и специализированных смен для детей </t>
  </si>
  <si>
    <t xml:space="preserve">Обновление содержания дополнительных общеобразовательных программ, реализуемых в сетевой форме </t>
  </si>
  <si>
    <t xml:space="preserve">Количество реализуемых разноуровневых программ </t>
  </si>
  <si>
    <t xml:space="preserve">Количество реализуемых дистанционных программ (курсов) </t>
  </si>
  <si>
    <t>Количество реализуемых программ технической направленности</t>
  </si>
  <si>
    <t>Количество реализуемых программ естественно-научной направленности</t>
  </si>
  <si>
    <t>Доля детей, охваченных программами технической и естественно-научной направленностями (от количества детей п.1.)</t>
  </si>
  <si>
    <t>Обеспечение бесплатным двухразовым питанием детей-инвалидов (инвалидов), не являющихся  с ограниченными возможностями здоровья, в муниципальных общеобразовательных организациях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</si>
  <si>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общеобразоваетльных организациях</t>
  </si>
  <si>
    <t>Проведение физкультурно-спортивных мероприятий районного уровня для учащихся образовательных организаций и организаций дополнительного образования детей</t>
  </si>
  <si>
    <t xml:space="preserve"> Расходы на обеспечение деятельности (оказание услуг) муниципальных учреждений</t>
  </si>
  <si>
    <t>Мероприятия по обеспечению деятельности советников директора по воспитанию и взаимодействию с детскими общественными объединенями в общеобразовательных организациях в рамках регионального проекта "Патриотическое воспитание граждан Российской Федерации"</t>
  </si>
  <si>
    <t>Исп. Т.С. Королева, М.С. Маилян 4-75-67</t>
  </si>
  <si>
    <t>Количество муниципальных образовательных организаций, в которых проведены работы по капитальному ремонт зданий и сооружений и благоустройству территорий, прилегающих к зданиям и сооружениям муниципальных образовательных организаций</t>
  </si>
  <si>
    <t>Проведение краевых спортивных соревнований среди учащихся общеобразовательных организаций и организаций дополнительного образования детей</t>
  </si>
  <si>
    <t xml:space="preserve">Предоставление мер поддержки детям военнослужащих, призванных по мобилизации, добровольцев, принимающих участие в специальной военной операции в Вооруженных Силах Российской </t>
  </si>
  <si>
    <t>Приобретение транспортных средств для образовательных организаций</t>
  </si>
  <si>
    <t xml:space="preserve">Реализация мероприятий регионального проекта "Патриотическое воспитание граждан РФ"(приобретение товаров (работ, услуг) в целях оснащения муниципальных общеобразовательных организаций </t>
  </si>
  <si>
    <t>Проектирование объекта капитального строительства "Общеобразовательная школа на 550 мест в микрорайоне "Надежда" город Крымск"</t>
  </si>
  <si>
    <t>Количество муниципальных образовательных организаций, в которых проведены работы по капитальному ремонт зданий и сооружений и благоустройству территорий, прилегающих к зданиям и сооружениям муниципальных образовательных организаций (нормативам подушевого финансирования расходов), в муниципальных дошкольных образовательных организациях не менее</t>
  </si>
  <si>
    <t>Среднесписочная численность отдельных категорий работников муниципальных общеобразовательных образовательных организаций, получающих стимулирование в 3000 и 8000 рублей в месяц из краевого бюджета</t>
  </si>
  <si>
    <t>Среднесписочная численность педагогических работников, которым установлена стимулирующая выплата за выполнение функции классного руководителя</t>
  </si>
  <si>
    <t>Количество построенных общеобразовательных организаций</t>
  </si>
  <si>
    <t>Доля численности учащихся, юношей 10-х классов общеобразовательных организаций, принявших участие в учебных сборах</t>
  </si>
  <si>
    <t>Количество ставок советников по воспитанию в муниципальных общеобразовательных организациях</t>
  </si>
  <si>
    <t>Начальник управления</t>
  </si>
  <si>
    <t>В.Н.Аблаева</t>
  </si>
  <si>
    <t>Работы по разработке технико-экономического обоснования и инженерно-геодезических изысканий, различных видов заключений, проведение государственной экспертизы проектной документации</t>
  </si>
  <si>
    <t>Проведение капитальных ремонтов помещений, зданий, сооружений муниципальных образовательных организаций, включая капитальный ремонт спортивных залов, в том числе помещений при них, других помещений физкультурно-спортивного назначения, физкультурно-оздоровительных комплексов, благоустройство территорий, прилегающих к зданиям и сооружениям муниципальных образовательных организаций</t>
  </si>
  <si>
    <t>Приобретение движимого имущества для оснащения вновь созданных мест в муниципальных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</si>
  <si>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</si>
  <si>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Проведение государственной экспертизы проектной документации и результатов инженерных изысканий</t>
  </si>
  <si>
    <t>Организация и проведение учебных сборов учащихся образовательных организаций</t>
  </si>
  <si>
    <r>
      <t xml:space="preserve">По итогам проведения анализа интегрального (итогового) показателя рейтинга муниципальной программы мунииципального образования Крымский район - </t>
    </r>
    <r>
      <rPr>
        <b/>
        <sz val="11"/>
        <rFont val="Times New Roman"/>
        <family val="1"/>
        <charset val="204"/>
      </rPr>
      <t>низкий уровень эффективности программы</t>
    </r>
  </si>
  <si>
    <t>В.Н. Аблаева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</si>
</sst>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12" fillId="0" borderId="0" xfId="0" applyFont="1"/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164" fontId="13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164" fontId="6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5" fillId="3" borderId="6" xfId="0" applyFont="1" applyFill="1" applyBorder="1" applyAlignment="1">
      <alignment horizontal="justify" vertical="center" wrapText="1"/>
    </xf>
    <xf numFmtId="0" fontId="15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justify" vertical="center" wrapText="1"/>
    </xf>
    <xf numFmtId="0" fontId="15" fillId="3" borderId="1" xfId="0" applyFont="1" applyFill="1" applyBorder="1" applyAlignment="1">
      <alignment wrapText="1"/>
    </xf>
    <xf numFmtId="3" fontId="6" fillId="3" borderId="4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66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20" fillId="0" borderId="0" xfId="0" applyFont="1" applyBorder="1"/>
    <xf numFmtId="0" fontId="6" fillId="0" borderId="0" xfId="0" applyFont="1" applyAlignment="1">
      <alignment horizontal="left"/>
    </xf>
    <xf numFmtId="0" fontId="15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1" fillId="3" borderId="1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1" fillId="3" borderId="1" xfId="0" applyFont="1" applyFill="1" applyBorder="1" applyAlignment="1">
      <alignment wrapText="1"/>
    </xf>
    <xf numFmtId="3" fontId="7" fillId="3" borderId="4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164" fontId="6" fillId="0" borderId="5" xfId="0" applyNumberFormat="1" applyFont="1" applyBorder="1" applyAlignment="1">
      <alignment horizontal="center" vertical="center"/>
    </xf>
    <xf numFmtId="0" fontId="22" fillId="0" borderId="0" xfId="0" applyFont="1"/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21" fillId="3" borderId="5" xfId="0" applyFont="1" applyFill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4" fillId="0" borderId="2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5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4" fillId="0" borderId="3" xfId="0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2"/>
  <sheetViews>
    <sheetView view="pageBreakPreview" zoomScale="60" zoomScaleNormal="100" workbookViewId="0">
      <selection activeCell="A15" sqref="A15:N15"/>
    </sheetView>
  </sheetViews>
  <sheetFormatPr defaultRowHeight="15" x14ac:dyDescent="0.25"/>
  <cols>
    <col min="1" max="1" width="11.85546875" style="14" customWidth="1"/>
    <col min="2" max="6" width="9.140625" style="14"/>
    <col min="7" max="7" width="12" style="14" customWidth="1"/>
    <col min="8" max="15" width="9.140625" style="14"/>
  </cols>
  <sheetData>
    <row r="1" spans="1:26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60" t="s">
        <v>63</v>
      </c>
      <c r="M1" s="160"/>
      <c r="N1" s="160"/>
      <c r="O1" s="13"/>
      <c r="P1" s="1"/>
      <c r="Q1" s="1"/>
    </row>
    <row r="2" spans="1:26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"/>
      <c r="Q2" s="1"/>
    </row>
    <row r="3" spans="1:26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"/>
      <c r="Q3" s="1"/>
    </row>
    <row r="4" spans="1:26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"/>
      <c r="Q4" s="1"/>
      <c r="W4" s="15" t="s">
        <v>101</v>
      </c>
      <c r="X4" s="10"/>
      <c r="Y4" s="10"/>
      <c r="Z4" s="10"/>
    </row>
    <row r="5" spans="1:26" s="10" customFormat="1" ht="57.75" customHeight="1" x14ac:dyDescent="0.25">
      <c r="A5" s="165" t="s">
        <v>62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5"/>
      <c r="P5" s="15"/>
      <c r="W5" s="15"/>
    </row>
    <row r="6" spans="1:26" s="10" customFormat="1" x14ac:dyDescent="0.25">
      <c r="A6" s="166">
        <v>2024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5"/>
      <c r="P6" s="15"/>
      <c r="W6" s="15" t="s">
        <v>102</v>
      </c>
    </row>
    <row r="7" spans="1:26" s="10" customForma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W7" s="15" t="s">
        <v>103</v>
      </c>
    </row>
    <row r="8" spans="1:26" s="10" customFormat="1" x14ac:dyDescent="0.25">
      <c r="A8" s="162" t="s">
        <v>40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5"/>
      <c r="P8" s="15"/>
      <c r="W8" s="15"/>
    </row>
    <row r="9" spans="1:26" s="10" customFormat="1" x14ac:dyDescent="0.25">
      <c r="A9" s="15" t="s">
        <v>41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26" s="10" customFormat="1" x14ac:dyDescent="0.25">
      <c r="A10" s="15" t="s">
        <v>42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1:26" s="10" customFormat="1" x14ac:dyDescent="0.25">
      <c r="A11" s="15" t="s">
        <v>43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1:26" s="10" customForma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26" s="10" customFormat="1" x14ac:dyDescent="0.25">
      <c r="A13" s="160" t="s">
        <v>44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5"/>
      <c r="P13" s="15"/>
      <c r="Q13" s="15"/>
    </row>
    <row r="14" spans="1:26" s="10" customForma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26" s="10" customFormat="1" ht="30" customHeight="1" x14ac:dyDescent="0.25">
      <c r="A15" s="167" t="s">
        <v>45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5"/>
      <c r="P15" s="15"/>
      <c r="Q15" s="15"/>
    </row>
    <row r="16" spans="1:26" s="10" customFormat="1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0" customFormat="1" x14ac:dyDescent="0.25">
      <c r="A17" s="160" t="s">
        <v>46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5"/>
      <c r="P17" s="15"/>
      <c r="Q17" s="15"/>
    </row>
    <row r="18" spans="1:17" s="10" customForma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10" customFormat="1" x14ac:dyDescent="0.25">
      <c r="A19" s="12" t="s">
        <v>47</v>
      </c>
      <c r="B19" s="12" t="s">
        <v>48</v>
      </c>
      <c r="C19" s="12" t="s">
        <v>49</v>
      </c>
      <c r="D19" s="12" t="s">
        <v>50</v>
      </c>
      <c r="E19" s="12" t="s">
        <v>51</v>
      </c>
      <c r="F19" s="12" t="s">
        <v>52</v>
      </c>
      <c r="G19" s="12" t="s">
        <v>53</v>
      </c>
      <c r="H19" s="16"/>
      <c r="I19" s="16"/>
      <c r="J19" s="15"/>
      <c r="K19" s="15"/>
      <c r="L19" s="15"/>
      <c r="M19" s="15"/>
      <c r="N19" s="15"/>
      <c r="O19" s="15"/>
      <c r="P19" s="15"/>
      <c r="Q19" s="15"/>
    </row>
    <row r="20" spans="1:17" s="10" customFormat="1" x14ac:dyDescent="0.25">
      <c r="A20" s="25">
        <f>К1!E83</f>
        <v>100</v>
      </c>
      <c r="B20" s="17">
        <v>0.5</v>
      </c>
      <c r="C20" s="25">
        <f>К2!E89</f>
        <v>97.731105587697172</v>
      </c>
      <c r="D20" s="17">
        <v>0.2</v>
      </c>
      <c r="E20" s="25">
        <f>К3!E89</f>
        <v>97.656580923272699</v>
      </c>
      <c r="F20" s="17">
        <v>0.3</v>
      </c>
      <c r="G20" s="17">
        <f>F20*E20+D20*C20+B20*A20</f>
        <v>98.843195394521246</v>
      </c>
      <c r="H20" s="18"/>
      <c r="I20" s="18"/>
      <c r="J20" s="15"/>
      <c r="K20" s="15"/>
      <c r="L20" s="15"/>
      <c r="M20" s="15"/>
      <c r="N20" s="15"/>
      <c r="O20" s="15"/>
      <c r="P20" s="15"/>
      <c r="Q20" s="15"/>
    </row>
    <row r="21" spans="1:17" x14ac:dyDescent="0.25">
      <c r="A21" s="13"/>
      <c r="B21" s="13"/>
      <c r="C21" s="13"/>
      <c r="D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"/>
      <c r="Q21" s="1"/>
    </row>
    <row r="22" spans="1:17" x14ac:dyDescent="0.25">
      <c r="A22" s="162" t="s">
        <v>54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3"/>
      <c r="P22" s="1"/>
      <c r="Q22" s="1"/>
    </row>
    <row r="23" spans="1:17" s="10" customFormat="1" ht="46.5" customHeight="1" x14ac:dyDescent="0.25">
      <c r="A23" s="163" t="s">
        <v>55</v>
      </c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5"/>
      <c r="P23" s="15"/>
      <c r="Q23" s="15"/>
    </row>
    <row r="24" spans="1:17" s="10" customFormat="1" x14ac:dyDescent="0.25">
      <c r="A24" s="162" t="s">
        <v>56</v>
      </c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5"/>
      <c r="P24" s="15"/>
      <c r="Q24" s="15"/>
    </row>
    <row r="25" spans="1:17" s="10" customFormat="1" ht="45" customHeight="1" x14ac:dyDescent="0.25">
      <c r="A25" s="163" t="s">
        <v>57</v>
      </c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5"/>
      <c r="P25" s="15"/>
      <c r="Q25" s="15"/>
    </row>
    <row r="26" spans="1:17" s="10" customFormat="1" ht="15.75" customHeight="1" x14ac:dyDescent="0.25">
      <c r="A26" s="162" t="s">
        <v>58</v>
      </c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5"/>
      <c r="P26" s="15"/>
      <c r="Q26" s="15"/>
    </row>
    <row r="27" spans="1:17" s="10" customFormat="1" ht="45" customHeight="1" x14ac:dyDescent="0.25">
      <c r="A27" s="163" t="s">
        <v>59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5"/>
      <c r="P27" s="15"/>
      <c r="Q27" s="15"/>
    </row>
    <row r="28" spans="1:17" s="10" customFormat="1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5"/>
      <c r="P28" s="15"/>
      <c r="Q28" s="15"/>
    </row>
    <row r="29" spans="1:17" s="10" customFormat="1" ht="42" customHeight="1" x14ac:dyDescent="0.25">
      <c r="A29" s="164" t="s">
        <v>170</v>
      </c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5"/>
      <c r="P29" s="15"/>
      <c r="Q29" s="15"/>
    </row>
    <row r="30" spans="1:17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"/>
      <c r="Q30" s="1"/>
    </row>
    <row r="31" spans="1:17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3"/>
      <c r="P31" s="1"/>
      <c r="Q31" s="1"/>
    </row>
    <row r="32" spans="1:17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1"/>
      <c r="N32" s="161"/>
      <c r="O32" s="13"/>
      <c r="P32" s="1"/>
      <c r="Q32" s="1"/>
    </row>
    <row r="33" spans="1:17" ht="18.75" x14ac:dyDescent="0.3">
      <c r="A33" s="15" t="s">
        <v>162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45" t="s">
        <v>163</v>
      </c>
      <c r="N33" s="15"/>
      <c r="O33" s="13"/>
      <c r="P33" s="1"/>
      <c r="Q33" s="1"/>
    </row>
    <row r="34" spans="1:17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"/>
      <c r="Q34" s="1"/>
    </row>
    <row r="35" spans="1:17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"/>
      <c r="Q35" s="1"/>
    </row>
    <row r="36" spans="1:17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"/>
      <c r="Q36" s="1"/>
    </row>
    <row r="37" spans="1:17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"/>
      <c r="Q37" s="1"/>
    </row>
    <row r="38" spans="1:17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"/>
      <c r="Q38" s="1"/>
    </row>
    <row r="39" spans="1:17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"/>
      <c r="Q39" s="1"/>
    </row>
    <row r="40" spans="1:17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"/>
      <c r="Q40" s="1"/>
    </row>
    <row r="41" spans="1:17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"/>
      <c r="Q41" s="1"/>
    </row>
    <row r="42" spans="1:17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"/>
      <c r="Q42" s="1"/>
    </row>
    <row r="43" spans="1:17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"/>
      <c r="Q43" s="1"/>
    </row>
    <row r="44" spans="1:17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"/>
      <c r="Q44" s="1"/>
    </row>
    <row r="45" spans="1:17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"/>
      <c r="Q45" s="1"/>
    </row>
    <row r="46" spans="1:17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"/>
      <c r="Q46" s="1"/>
    </row>
    <row r="47" spans="1:17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"/>
      <c r="Q47" s="1"/>
    </row>
    <row r="48" spans="1:17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"/>
      <c r="Q48" s="1"/>
    </row>
    <row r="49" spans="1:17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"/>
      <c r="Q49" s="1"/>
    </row>
    <row r="50" spans="1:17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"/>
      <c r="Q50" s="1"/>
    </row>
    <row r="51" spans="1:17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"/>
      <c r="Q51" s="1"/>
    </row>
    <row r="52" spans="1:17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"/>
      <c r="Q52" s="1"/>
    </row>
    <row r="53" spans="1:17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"/>
      <c r="Q53" s="1"/>
    </row>
    <row r="54" spans="1:17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"/>
      <c r="Q54" s="1"/>
    </row>
    <row r="55" spans="1:17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"/>
      <c r="Q55" s="1"/>
    </row>
    <row r="56" spans="1:17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"/>
      <c r="Q56" s="1"/>
    </row>
    <row r="57" spans="1:17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"/>
      <c r="Q57" s="1"/>
    </row>
    <row r="58" spans="1:17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"/>
      <c r="Q58" s="1"/>
    </row>
    <row r="59" spans="1:17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"/>
      <c r="Q59" s="1"/>
    </row>
    <row r="60" spans="1:17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"/>
      <c r="Q60" s="1"/>
    </row>
    <row r="61" spans="1:17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"/>
      <c r="Q61" s="1"/>
    </row>
    <row r="62" spans="1:17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"/>
      <c r="Q62" s="1"/>
    </row>
    <row r="63" spans="1:17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"/>
      <c r="Q63" s="1"/>
    </row>
    <row r="64" spans="1:17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"/>
      <c r="Q64" s="1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"/>
      <c r="Q65" s="1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"/>
      <c r="Q66" s="1"/>
    </row>
    <row r="67" spans="1:17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"/>
      <c r="Q67" s="1"/>
    </row>
    <row r="68" spans="1:17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"/>
      <c r="Q68" s="1"/>
    </row>
    <row r="69" spans="1:17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"/>
      <c r="Q69" s="1"/>
    </row>
    <row r="70" spans="1:17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"/>
      <c r="Q70" s="1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"/>
      <c r="Q71" s="1"/>
    </row>
    <row r="72" spans="1:17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"/>
      <c r="Q72" s="1"/>
    </row>
    <row r="73" spans="1:17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"/>
      <c r="Q73" s="1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"/>
      <c r="Q74" s="1"/>
    </row>
    <row r="75" spans="1:17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"/>
      <c r="Q75" s="1"/>
    </row>
    <row r="76" spans="1:17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"/>
      <c r="Q76" s="1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"/>
      <c r="Q77" s="1"/>
    </row>
    <row r="78" spans="1:17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"/>
      <c r="Q78" s="1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"/>
      <c r="Q79" s="1"/>
    </row>
    <row r="80" spans="1:17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"/>
      <c r="Q80" s="1"/>
    </row>
    <row r="81" spans="1:17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"/>
      <c r="Q81" s="1"/>
    </row>
    <row r="82" spans="1:17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"/>
      <c r="Q82" s="1"/>
    </row>
    <row r="83" spans="1:17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"/>
      <c r="Q83" s="1"/>
    </row>
    <row r="84" spans="1:17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"/>
      <c r="Q84" s="1"/>
    </row>
    <row r="85" spans="1:17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"/>
      <c r="Q85" s="1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"/>
      <c r="Q86" s="1"/>
    </row>
    <row r="87" spans="1:17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"/>
      <c r="Q87" s="1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"/>
      <c r="Q88" s="1"/>
    </row>
    <row r="89" spans="1:17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"/>
      <c r="Q89" s="1"/>
    </row>
    <row r="90" spans="1:17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"/>
      <c r="Q90" s="1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"/>
      <c r="Q91" s="1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"/>
      <c r="Q92" s="1"/>
    </row>
    <row r="93" spans="1:17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"/>
      <c r="Q93" s="1"/>
    </row>
    <row r="94" spans="1:17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"/>
      <c r="Q94" s="1"/>
    </row>
    <row r="95" spans="1:17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"/>
      <c r="Q95" s="1"/>
    </row>
    <row r="96" spans="1:17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"/>
      <c r="Q96" s="1"/>
    </row>
    <row r="97" spans="1:17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"/>
      <c r="Q97" s="1"/>
    </row>
    <row r="98" spans="1:17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"/>
      <c r="Q98" s="1"/>
    </row>
    <row r="99" spans="1:17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"/>
      <c r="Q99" s="1"/>
    </row>
    <row r="100" spans="1:17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"/>
      <c r="Q100" s="1"/>
    </row>
    <row r="101" spans="1:17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"/>
      <c r="Q101" s="1"/>
    </row>
    <row r="102" spans="1:17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"/>
      <c r="Q102" s="1"/>
    </row>
    <row r="103" spans="1:17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"/>
      <c r="Q103" s="1"/>
    </row>
    <row r="104" spans="1:17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"/>
      <c r="Q104" s="1"/>
    </row>
    <row r="105" spans="1:17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"/>
      <c r="Q105" s="1"/>
    </row>
    <row r="106" spans="1:17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"/>
      <c r="Q106" s="1"/>
    </row>
    <row r="107" spans="1:17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"/>
      <c r="Q107" s="1"/>
    </row>
    <row r="108" spans="1:17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"/>
      <c r="Q108" s="1"/>
    </row>
    <row r="109" spans="1:17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"/>
      <c r="Q109" s="1"/>
    </row>
    <row r="110" spans="1:17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"/>
      <c r="Q110" s="1"/>
    </row>
    <row r="111" spans="1:17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"/>
      <c r="Q111" s="1"/>
    </row>
    <row r="112" spans="1:17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"/>
      <c r="Q112" s="1"/>
    </row>
    <row r="113" spans="1:17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"/>
      <c r="Q113" s="1"/>
    </row>
    <row r="114" spans="1:17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"/>
      <c r="Q114" s="1"/>
    </row>
    <row r="115" spans="1:17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"/>
      <c r="Q115" s="1"/>
    </row>
    <row r="116" spans="1:17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"/>
      <c r="Q116" s="1"/>
    </row>
    <row r="117" spans="1:17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"/>
      <c r="Q117" s="1"/>
    </row>
    <row r="118" spans="1:17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"/>
      <c r="Q118" s="1"/>
    </row>
    <row r="119" spans="1:17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"/>
      <c r="Q119" s="1"/>
    </row>
    <row r="120" spans="1:17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"/>
      <c r="Q120" s="1"/>
    </row>
    <row r="121" spans="1:17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"/>
      <c r="Q121" s="1"/>
    </row>
    <row r="122" spans="1:17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"/>
      <c r="Q122" s="1"/>
    </row>
    <row r="123" spans="1:17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"/>
      <c r="Q123" s="1"/>
    </row>
    <row r="124" spans="1:17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"/>
      <c r="Q124" s="1"/>
    </row>
    <row r="125" spans="1:17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"/>
      <c r="Q125" s="1"/>
    </row>
    <row r="126" spans="1:17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"/>
      <c r="Q126" s="1"/>
    </row>
    <row r="127" spans="1:17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"/>
      <c r="Q127" s="1"/>
    </row>
    <row r="128" spans="1:17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"/>
      <c r="Q128" s="1"/>
    </row>
    <row r="129" spans="1:17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"/>
      <c r="Q129" s="1"/>
    </row>
    <row r="130" spans="1:17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"/>
      <c r="Q130" s="1"/>
    </row>
    <row r="131" spans="1:17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"/>
      <c r="Q131" s="1"/>
    </row>
    <row r="132" spans="1:17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"/>
      <c r="Q132" s="1"/>
    </row>
    <row r="133" spans="1:17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"/>
      <c r="Q133" s="1"/>
    </row>
    <row r="134" spans="1:17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"/>
      <c r="Q134" s="1"/>
    </row>
    <row r="135" spans="1:17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"/>
      <c r="Q135" s="1"/>
    </row>
    <row r="136" spans="1:17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"/>
      <c r="Q136" s="1"/>
    </row>
    <row r="137" spans="1:17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"/>
      <c r="Q137" s="1"/>
    </row>
    <row r="138" spans="1:17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"/>
      <c r="Q138" s="1"/>
    </row>
    <row r="139" spans="1:17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"/>
      <c r="Q139" s="1"/>
    </row>
    <row r="140" spans="1:17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"/>
      <c r="Q140" s="1"/>
    </row>
    <row r="141" spans="1:17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"/>
      <c r="Q141" s="1"/>
    </row>
    <row r="142" spans="1:17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"/>
      <c r="Q142" s="1"/>
    </row>
    <row r="143" spans="1:17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"/>
      <c r="Q143" s="1"/>
    </row>
    <row r="144" spans="1:17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"/>
      <c r="Q144" s="1"/>
    </row>
    <row r="145" spans="1:17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"/>
      <c r="Q145" s="1"/>
    </row>
    <row r="146" spans="1:17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"/>
      <c r="Q146" s="1"/>
    </row>
    <row r="147" spans="1:17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"/>
      <c r="Q147" s="1"/>
    </row>
    <row r="148" spans="1:17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"/>
      <c r="Q148" s="1"/>
    </row>
    <row r="149" spans="1:17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"/>
      <c r="Q149" s="1"/>
    </row>
    <row r="150" spans="1:17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"/>
      <c r="Q150" s="1"/>
    </row>
    <row r="151" spans="1:17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"/>
      <c r="Q151" s="1"/>
    </row>
    <row r="152" spans="1:17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"/>
      <c r="Q152" s="1"/>
    </row>
  </sheetData>
  <mergeCells count="15">
    <mergeCell ref="L1:N1"/>
    <mergeCell ref="M32:N32"/>
    <mergeCell ref="A22:N22"/>
    <mergeCell ref="A23:N23"/>
    <mergeCell ref="A24:N24"/>
    <mergeCell ref="A25:N25"/>
    <mergeCell ref="A26:N26"/>
    <mergeCell ref="A27:N27"/>
    <mergeCell ref="A29:N29"/>
    <mergeCell ref="A17:N17"/>
    <mergeCell ref="A5:N5"/>
    <mergeCell ref="A6:N6"/>
    <mergeCell ref="A8:N8"/>
    <mergeCell ref="A13:N13"/>
    <mergeCell ref="A15:N1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34"/>
  <sheetViews>
    <sheetView view="pageBreakPreview" topLeftCell="A78" zoomScale="80" zoomScaleNormal="93" zoomScaleSheetLayoutView="80" workbookViewId="0">
      <selection activeCell="E81" sqref="E81"/>
    </sheetView>
  </sheetViews>
  <sheetFormatPr defaultRowHeight="15" x14ac:dyDescent="0.25"/>
  <cols>
    <col min="1" max="1" width="53.28515625" customWidth="1"/>
    <col min="2" max="2" width="11.140625" customWidth="1"/>
    <col min="3" max="3" width="24.5703125" customWidth="1"/>
    <col min="4" max="4" width="25.28515625" customWidth="1"/>
    <col min="5" max="5" width="17.28515625" customWidth="1"/>
  </cols>
  <sheetData>
    <row r="1" spans="1:18" x14ac:dyDescent="0.25">
      <c r="A1" s="10"/>
      <c r="B1" s="10"/>
      <c r="C1" s="10"/>
      <c r="D1" s="160"/>
      <c r="E1" s="160"/>
    </row>
    <row r="2" spans="1:18" x14ac:dyDescent="0.25">
      <c r="A2" s="10"/>
      <c r="B2" s="10"/>
      <c r="C2" s="10"/>
      <c r="D2" s="10"/>
      <c r="E2" s="10"/>
    </row>
    <row r="3" spans="1:18" ht="15.75" x14ac:dyDescent="0.25">
      <c r="A3" s="168" t="s">
        <v>11</v>
      </c>
      <c r="B3" s="168"/>
      <c r="C3" s="168"/>
      <c r="D3" s="168"/>
      <c r="E3" s="16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11"/>
      <c r="B4" s="11"/>
      <c r="C4" s="11"/>
      <c r="D4" s="11"/>
      <c r="E4" s="1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69" t="s">
        <v>12</v>
      </c>
      <c r="B5" s="169"/>
      <c r="C5" s="169"/>
      <c r="D5" s="169"/>
      <c r="E5" s="16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2"/>
      <c r="B6" s="32"/>
      <c r="C6" s="32"/>
      <c r="D6" s="32"/>
      <c r="E6" s="3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4" t="s">
        <v>0</v>
      </c>
      <c r="B7" s="35" t="s">
        <v>5</v>
      </c>
      <c r="C7" s="35" t="s">
        <v>1</v>
      </c>
      <c r="D7" s="35" t="s">
        <v>2</v>
      </c>
      <c r="E7" s="35" t="s">
        <v>3</v>
      </c>
      <c r="F7" s="3"/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74" t="s">
        <v>110</v>
      </c>
      <c r="B8" s="175"/>
      <c r="C8" s="175"/>
      <c r="D8" s="175"/>
      <c r="E8" s="176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64" t="s">
        <v>4</v>
      </c>
      <c r="B9" s="62" t="s">
        <v>6</v>
      </c>
      <c r="C9" s="63">
        <v>61</v>
      </c>
      <c r="D9" s="47">
        <v>61</v>
      </c>
      <c r="E9" s="47">
        <f t="shared" ref="E9:E19" si="0">D9/C9*100</f>
        <v>100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61" t="s">
        <v>91</v>
      </c>
      <c r="B10" s="82" t="s">
        <v>7</v>
      </c>
      <c r="C10" s="63">
        <v>320</v>
      </c>
      <c r="D10" s="47">
        <v>320</v>
      </c>
      <c r="E10" s="47">
        <f t="shared" si="0"/>
        <v>100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</row>
    <row r="11" spans="1:18" ht="94.5" x14ac:dyDescent="0.25">
      <c r="A11" s="61" t="s">
        <v>8</v>
      </c>
      <c r="B11" s="82" t="s">
        <v>6</v>
      </c>
      <c r="C11" s="63">
        <v>100</v>
      </c>
      <c r="D11" s="47">
        <v>100</v>
      </c>
      <c r="E11" s="47">
        <f t="shared" si="0"/>
        <v>100</v>
      </c>
      <c r="F11" s="8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189" x14ac:dyDescent="0.25">
      <c r="A12" s="61" t="s">
        <v>92</v>
      </c>
      <c r="B12" s="82" t="s">
        <v>6</v>
      </c>
      <c r="C12" s="63">
        <v>100</v>
      </c>
      <c r="D12" s="47">
        <v>100</v>
      </c>
      <c r="E12" s="47">
        <f t="shared" si="0"/>
        <v>100</v>
      </c>
      <c r="F12" s="8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41.75" hidden="1" x14ac:dyDescent="0.25">
      <c r="A13" s="64" t="s">
        <v>156</v>
      </c>
      <c r="B13" s="82" t="s">
        <v>7</v>
      </c>
      <c r="C13" s="63">
        <v>0</v>
      </c>
      <c r="D13" s="47">
        <v>0</v>
      </c>
      <c r="E13" s="47" t="e">
        <f t="shared" si="0"/>
        <v>#DIV/0!</v>
      </c>
      <c r="F13" s="8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78.75" hidden="1" x14ac:dyDescent="0.25">
      <c r="A14" s="152" t="s">
        <v>86</v>
      </c>
      <c r="B14" s="86" t="s">
        <v>6</v>
      </c>
      <c r="C14" s="87">
        <v>0</v>
      </c>
      <c r="D14" s="73">
        <v>0</v>
      </c>
      <c r="E14" s="73" t="e">
        <f t="shared" si="0"/>
        <v>#DIV/0!</v>
      </c>
      <c r="F14" s="83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63" x14ac:dyDescent="0.25">
      <c r="A15" s="65" t="s">
        <v>64</v>
      </c>
      <c r="B15" s="46" t="s">
        <v>66</v>
      </c>
      <c r="C15" s="47">
        <v>5002</v>
      </c>
      <c r="D15" s="47">
        <v>5002</v>
      </c>
      <c r="E15" s="47">
        <f t="shared" si="0"/>
        <v>100</v>
      </c>
      <c r="F15" s="8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</row>
    <row r="16" spans="1:18" ht="63" x14ac:dyDescent="0.25">
      <c r="A16" s="65" t="s">
        <v>87</v>
      </c>
      <c r="B16" s="46" t="s">
        <v>66</v>
      </c>
      <c r="C16" s="47">
        <v>936.4</v>
      </c>
      <c r="D16" s="47">
        <v>936.4</v>
      </c>
      <c r="E16" s="47">
        <f t="shared" si="0"/>
        <v>100</v>
      </c>
      <c r="F16" s="8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7" spans="1:18" ht="78.75" x14ac:dyDescent="0.25">
      <c r="A17" s="65" t="s">
        <v>88</v>
      </c>
      <c r="B17" s="46" t="s">
        <v>66</v>
      </c>
      <c r="C17" s="47">
        <v>618.1</v>
      </c>
      <c r="D17" s="47">
        <v>618.1</v>
      </c>
      <c r="E17" s="47">
        <f t="shared" si="0"/>
        <v>100</v>
      </c>
      <c r="F17" s="8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18" ht="15.75" hidden="1" x14ac:dyDescent="0.25">
      <c r="A18" s="108"/>
      <c r="B18" s="88" t="s">
        <v>66</v>
      </c>
      <c r="C18" s="73"/>
      <c r="D18" s="73"/>
      <c r="E18" s="73"/>
      <c r="F18" s="8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47.25" x14ac:dyDescent="0.25">
      <c r="A19" s="65" t="s">
        <v>65</v>
      </c>
      <c r="B19" s="46" t="s">
        <v>66</v>
      </c>
      <c r="C19" s="47">
        <v>894</v>
      </c>
      <c r="D19" s="47">
        <v>894</v>
      </c>
      <c r="E19" s="47">
        <f t="shared" si="0"/>
        <v>100</v>
      </c>
      <c r="F19" s="83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</row>
    <row r="20" spans="1:18" x14ac:dyDescent="0.25">
      <c r="A20" s="177" t="s">
        <v>111</v>
      </c>
      <c r="B20" s="178"/>
      <c r="C20" s="178"/>
      <c r="D20" s="178"/>
      <c r="E20" s="179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78.75" x14ac:dyDescent="0.25">
      <c r="A21" s="45" t="s">
        <v>67</v>
      </c>
      <c r="B21" s="82" t="s">
        <v>66</v>
      </c>
      <c r="C21" s="66">
        <v>16149</v>
      </c>
      <c r="D21" s="67">
        <v>16149</v>
      </c>
      <c r="E21" s="47">
        <f t="shared" ref="E21:E72" si="1">D21/C21*100</f>
        <v>100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15.75" hidden="1" x14ac:dyDescent="0.25">
      <c r="A22" s="108"/>
      <c r="B22" s="86"/>
      <c r="C22" s="109"/>
      <c r="D22" s="110"/>
      <c r="E22" s="73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</row>
    <row r="23" spans="1:18" ht="15.75" hidden="1" x14ac:dyDescent="0.25">
      <c r="A23" s="108"/>
      <c r="B23" s="86"/>
      <c r="C23" s="109"/>
      <c r="D23" s="110"/>
      <c r="E23" s="73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8" ht="78.75" x14ac:dyDescent="0.25">
      <c r="A24" s="65" t="s">
        <v>89</v>
      </c>
      <c r="B24" s="82" t="s">
        <v>6</v>
      </c>
      <c r="C24" s="66">
        <v>100</v>
      </c>
      <c r="D24" s="67">
        <v>100</v>
      </c>
      <c r="E24" s="47">
        <f t="shared" si="1"/>
        <v>100</v>
      </c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</row>
    <row r="25" spans="1:18" ht="15.75" x14ac:dyDescent="0.25">
      <c r="A25" s="45" t="s">
        <v>78</v>
      </c>
      <c r="B25" s="82" t="s">
        <v>6</v>
      </c>
      <c r="C25" s="63">
        <v>100</v>
      </c>
      <c r="D25" s="47">
        <v>100</v>
      </c>
      <c r="E25" s="47">
        <f t="shared" si="1"/>
        <v>100</v>
      </c>
      <c r="F25" s="8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110.25" x14ac:dyDescent="0.25">
      <c r="A26" s="45" t="s">
        <v>94</v>
      </c>
      <c r="B26" s="82" t="s">
        <v>6</v>
      </c>
      <c r="C26" s="63">
        <v>8.1999999999999993</v>
      </c>
      <c r="D26" s="47">
        <v>8.1999999999999993</v>
      </c>
      <c r="E26" s="47">
        <f t="shared" si="1"/>
        <v>100</v>
      </c>
      <c r="F26" s="8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15.75" hidden="1" x14ac:dyDescent="0.25">
      <c r="A27" s="85"/>
      <c r="B27" s="86" t="s">
        <v>66</v>
      </c>
      <c r="C27" s="109">
        <v>0</v>
      </c>
      <c r="D27" s="110">
        <v>0</v>
      </c>
      <c r="E27" s="73" t="e">
        <f t="shared" si="1"/>
        <v>#DIV/0!</v>
      </c>
      <c r="F27" s="8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63" x14ac:dyDescent="0.25">
      <c r="A28" s="45" t="s">
        <v>77</v>
      </c>
      <c r="B28" s="82" t="s">
        <v>6</v>
      </c>
      <c r="C28" s="63">
        <v>100</v>
      </c>
      <c r="D28" s="47">
        <v>100</v>
      </c>
      <c r="E28" s="47">
        <f t="shared" si="1"/>
        <v>100</v>
      </c>
      <c r="F28" s="8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78.75" x14ac:dyDescent="0.25">
      <c r="A29" s="45" t="s">
        <v>79</v>
      </c>
      <c r="B29" s="46" t="s">
        <v>66</v>
      </c>
      <c r="C29" s="63">
        <v>674</v>
      </c>
      <c r="D29" s="47">
        <v>674</v>
      </c>
      <c r="E29" s="47">
        <f t="shared" si="1"/>
        <v>100</v>
      </c>
      <c r="F29" s="8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.75" hidden="1" x14ac:dyDescent="0.25">
      <c r="A30" s="85"/>
      <c r="B30" s="88"/>
      <c r="C30" s="87"/>
      <c r="D30" s="73"/>
      <c r="E30" s="73"/>
      <c r="F30" s="8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78.75" x14ac:dyDescent="0.25">
      <c r="A31" s="45" t="s">
        <v>157</v>
      </c>
      <c r="B31" s="46" t="s">
        <v>66</v>
      </c>
      <c r="C31" s="63">
        <v>1069.4000000000001</v>
      </c>
      <c r="D31" s="47">
        <v>1069.4000000000001</v>
      </c>
      <c r="E31" s="47">
        <f t="shared" si="1"/>
        <v>100</v>
      </c>
      <c r="F31" s="83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</row>
    <row r="32" spans="1:18" ht="94.5" x14ac:dyDescent="0.25">
      <c r="A32" s="45" t="s">
        <v>80</v>
      </c>
      <c r="B32" s="46" t="s">
        <v>66</v>
      </c>
      <c r="C32" s="63">
        <v>20.5</v>
      </c>
      <c r="D32" s="47">
        <v>20.5</v>
      </c>
      <c r="E32" s="47">
        <f t="shared" si="1"/>
        <v>100</v>
      </c>
      <c r="F32" s="83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1:18" ht="63" x14ac:dyDescent="0.25">
      <c r="A33" s="45" t="s">
        <v>158</v>
      </c>
      <c r="B33" s="46" t="s">
        <v>66</v>
      </c>
      <c r="C33" s="63">
        <v>665</v>
      </c>
      <c r="D33" s="47">
        <v>665</v>
      </c>
      <c r="E33" s="47">
        <f t="shared" si="1"/>
        <v>100</v>
      </c>
      <c r="F33" s="8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</row>
    <row r="34" spans="1:18" ht="220.5" x14ac:dyDescent="0.25">
      <c r="A34" s="45" t="s">
        <v>81</v>
      </c>
      <c r="B34" s="46" t="s">
        <v>66</v>
      </c>
      <c r="C34" s="63">
        <v>43.8</v>
      </c>
      <c r="D34" s="47">
        <v>43.8</v>
      </c>
      <c r="E34" s="47">
        <f t="shared" si="1"/>
        <v>100</v>
      </c>
      <c r="F34" s="83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1:18" ht="94.5" x14ac:dyDescent="0.25">
      <c r="A35" s="45" t="s">
        <v>150</v>
      </c>
      <c r="B35" s="82" t="s">
        <v>90</v>
      </c>
      <c r="C35" s="63">
        <v>2</v>
      </c>
      <c r="D35" s="47">
        <v>2</v>
      </c>
      <c r="E35" s="47">
        <f t="shared" si="1"/>
        <v>100</v>
      </c>
      <c r="F35" s="8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</row>
    <row r="36" spans="1:18" ht="120.75" customHeight="1" x14ac:dyDescent="0.25">
      <c r="A36" s="45" t="s">
        <v>93</v>
      </c>
      <c r="B36" s="46" t="s">
        <v>6</v>
      </c>
      <c r="C36" s="63">
        <v>100</v>
      </c>
      <c r="D36" s="47">
        <v>100</v>
      </c>
      <c r="E36" s="47">
        <f t="shared" si="1"/>
        <v>100</v>
      </c>
      <c r="F36" s="83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</row>
    <row r="37" spans="1:18" ht="72" hidden="1" customHeight="1" x14ac:dyDescent="0.25">
      <c r="A37" s="85"/>
      <c r="B37" s="86"/>
      <c r="C37" s="87"/>
      <c r="D37" s="73"/>
      <c r="E37" s="73"/>
      <c r="F37" s="83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</row>
    <row r="38" spans="1:18" ht="135.75" hidden="1" customHeight="1" x14ac:dyDescent="0.25">
      <c r="A38" s="85" t="s">
        <v>95</v>
      </c>
      <c r="B38" s="88" t="s">
        <v>6</v>
      </c>
      <c r="C38" s="87">
        <v>0</v>
      </c>
      <c r="D38" s="73">
        <v>0</v>
      </c>
      <c r="E38" s="73">
        <v>100</v>
      </c>
      <c r="F38" s="83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</row>
    <row r="39" spans="1:18" ht="56.25" customHeight="1" x14ac:dyDescent="0.25">
      <c r="A39" s="45" t="s">
        <v>159</v>
      </c>
      <c r="B39" s="82" t="s">
        <v>90</v>
      </c>
      <c r="C39" s="63">
        <v>1</v>
      </c>
      <c r="D39" s="47">
        <v>1</v>
      </c>
      <c r="E39" s="47">
        <f t="shared" si="1"/>
        <v>100</v>
      </c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</row>
    <row r="40" spans="1:18" ht="15.75" hidden="1" x14ac:dyDescent="0.25">
      <c r="A40" s="85" t="s">
        <v>78</v>
      </c>
      <c r="B40" s="86" t="s">
        <v>6</v>
      </c>
      <c r="C40" s="73">
        <v>0</v>
      </c>
      <c r="D40" s="73">
        <v>0</v>
      </c>
      <c r="E40" s="73">
        <v>100</v>
      </c>
      <c r="F40" s="83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1:18" ht="15.75" x14ac:dyDescent="0.25">
      <c r="A41" s="183" t="s">
        <v>112</v>
      </c>
      <c r="B41" s="184"/>
      <c r="C41" s="184"/>
      <c r="D41" s="184"/>
      <c r="E41" s="185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1:18" ht="31.5" x14ac:dyDescent="0.25">
      <c r="A42" s="45" t="s">
        <v>115</v>
      </c>
      <c r="B42" s="46" t="s">
        <v>6</v>
      </c>
      <c r="C42" s="47">
        <v>80</v>
      </c>
      <c r="D42" s="47">
        <v>80</v>
      </c>
      <c r="E42" s="47">
        <f t="shared" si="1"/>
        <v>100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1:18" ht="47.25" x14ac:dyDescent="0.25">
      <c r="A43" s="45" t="s">
        <v>116</v>
      </c>
      <c r="B43" s="46" t="s">
        <v>6</v>
      </c>
      <c r="C43" s="47">
        <v>25</v>
      </c>
      <c r="D43" s="47">
        <v>25</v>
      </c>
      <c r="E43" s="47">
        <f t="shared" si="1"/>
        <v>100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</row>
    <row r="44" spans="1:18" ht="63" hidden="1" x14ac:dyDescent="0.25">
      <c r="A44" s="45" t="s">
        <v>117</v>
      </c>
      <c r="B44" s="46" t="s">
        <v>6</v>
      </c>
      <c r="C44" s="47">
        <v>0</v>
      </c>
      <c r="D44" s="47">
        <v>0</v>
      </c>
      <c r="E44" s="47" t="e">
        <f t="shared" si="1"/>
        <v>#DIV/0!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</row>
    <row r="45" spans="1:18" ht="47.25" x14ac:dyDescent="0.25">
      <c r="A45" s="45" t="s">
        <v>118</v>
      </c>
      <c r="B45" s="46" t="s">
        <v>6</v>
      </c>
      <c r="C45" s="47">
        <v>0.6</v>
      </c>
      <c r="D45" s="47">
        <v>0.6</v>
      </c>
      <c r="E45" s="47">
        <f t="shared" si="1"/>
        <v>100</v>
      </c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</row>
    <row r="46" spans="1:18" ht="78.75" x14ac:dyDescent="0.25">
      <c r="A46" s="45" t="s">
        <v>119</v>
      </c>
      <c r="B46" s="46" t="s">
        <v>6</v>
      </c>
      <c r="C46" s="47">
        <v>5</v>
      </c>
      <c r="D46" s="47">
        <v>5</v>
      </c>
      <c r="E46" s="47">
        <f t="shared" si="1"/>
        <v>100</v>
      </c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</row>
    <row r="47" spans="1:18" ht="63" x14ac:dyDescent="0.25">
      <c r="A47" s="45" t="s">
        <v>120</v>
      </c>
      <c r="B47" s="46" t="s">
        <v>90</v>
      </c>
      <c r="C47" s="47">
        <v>2233</v>
      </c>
      <c r="D47" s="47">
        <v>2233</v>
      </c>
      <c r="E47" s="47">
        <f t="shared" si="1"/>
        <v>100</v>
      </c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</row>
    <row r="48" spans="1:18" ht="78.75" x14ac:dyDescent="0.25">
      <c r="A48" s="45" t="s">
        <v>121</v>
      </c>
      <c r="B48" s="46" t="s">
        <v>90</v>
      </c>
      <c r="C48" s="47">
        <v>4</v>
      </c>
      <c r="D48" s="47">
        <v>4</v>
      </c>
      <c r="E48" s="47">
        <f t="shared" si="1"/>
        <v>100</v>
      </c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</row>
    <row r="49" spans="1:18" ht="94.5" x14ac:dyDescent="0.25">
      <c r="A49" s="45" t="s">
        <v>122</v>
      </c>
      <c r="B49" s="46" t="s">
        <v>6</v>
      </c>
      <c r="C49" s="47">
        <v>37</v>
      </c>
      <c r="D49" s="47">
        <v>37</v>
      </c>
      <c r="E49" s="47">
        <f t="shared" si="1"/>
        <v>100</v>
      </c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</row>
    <row r="50" spans="1:18" ht="78.75" x14ac:dyDescent="0.25">
      <c r="A50" s="45" t="s">
        <v>123</v>
      </c>
      <c r="B50" s="46" t="s">
        <v>90</v>
      </c>
      <c r="C50" s="47">
        <v>4800</v>
      </c>
      <c r="D50" s="47">
        <v>4800</v>
      </c>
      <c r="E50" s="47">
        <f t="shared" si="1"/>
        <v>100</v>
      </c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</row>
    <row r="51" spans="1:18" ht="78.75" x14ac:dyDescent="0.25">
      <c r="A51" s="45" t="s">
        <v>124</v>
      </c>
      <c r="B51" s="46" t="s">
        <v>6</v>
      </c>
      <c r="C51" s="47">
        <v>50</v>
      </c>
      <c r="D51" s="47">
        <v>50</v>
      </c>
      <c r="E51" s="47">
        <f t="shared" si="1"/>
        <v>100</v>
      </c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</row>
    <row r="52" spans="1:18" ht="63" x14ac:dyDescent="0.25">
      <c r="A52" s="45" t="s">
        <v>125</v>
      </c>
      <c r="B52" s="46" t="s">
        <v>6</v>
      </c>
      <c r="C52" s="47">
        <v>10</v>
      </c>
      <c r="D52" s="47">
        <v>10</v>
      </c>
      <c r="E52" s="47">
        <f t="shared" si="1"/>
        <v>100</v>
      </c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</row>
    <row r="53" spans="1:18" ht="63" x14ac:dyDescent="0.25">
      <c r="A53" s="45" t="s">
        <v>125</v>
      </c>
      <c r="B53" s="46" t="s">
        <v>90</v>
      </c>
      <c r="C53" s="47">
        <v>4</v>
      </c>
      <c r="D53" s="47">
        <v>4</v>
      </c>
      <c r="E53" s="47">
        <f t="shared" si="1"/>
        <v>100</v>
      </c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</row>
    <row r="54" spans="1:18" ht="78.75" x14ac:dyDescent="0.25">
      <c r="A54" s="45" t="s">
        <v>126</v>
      </c>
      <c r="B54" s="46" t="s">
        <v>90</v>
      </c>
      <c r="C54" s="47">
        <v>10</v>
      </c>
      <c r="D54" s="47">
        <v>10</v>
      </c>
      <c r="E54" s="47">
        <f t="shared" si="1"/>
        <v>100</v>
      </c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</row>
    <row r="55" spans="1:18" ht="63" x14ac:dyDescent="0.25">
      <c r="A55" s="45" t="s">
        <v>127</v>
      </c>
      <c r="B55" s="46" t="s">
        <v>90</v>
      </c>
      <c r="C55" s="47">
        <v>14</v>
      </c>
      <c r="D55" s="47">
        <v>14</v>
      </c>
      <c r="E55" s="47">
        <f t="shared" si="1"/>
        <v>100</v>
      </c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</row>
    <row r="56" spans="1:18" ht="47.25" x14ac:dyDescent="0.25">
      <c r="A56" s="45" t="s">
        <v>128</v>
      </c>
      <c r="B56" s="46" t="s">
        <v>6</v>
      </c>
      <c r="C56" s="47">
        <v>100</v>
      </c>
      <c r="D56" s="47">
        <v>100</v>
      </c>
      <c r="E56" s="47">
        <f t="shared" si="1"/>
        <v>100</v>
      </c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</row>
    <row r="57" spans="1:18" ht="47.25" x14ac:dyDescent="0.25">
      <c r="A57" s="45" t="s">
        <v>129</v>
      </c>
      <c r="B57" s="46" t="s">
        <v>6</v>
      </c>
      <c r="C57" s="47">
        <v>88.5</v>
      </c>
      <c r="D57" s="47">
        <v>88.5</v>
      </c>
      <c r="E57" s="47">
        <f t="shared" si="1"/>
        <v>100</v>
      </c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</row>
    <row r="58" spans="1:18" ht="31.5" x14ac:dyDescent="0.25">
      <c r="A58" s="45" t="s">
        <v>130</v>
      </c>
      <c r="B58" s="46" t="s">
        <v>6</v>
      </c>
      <c r="C58" s="47">
        <v>100</v>
      </c>
      <c r="D58" s="47">
        <v>100</v>
      </c>
      <c r="E58" s="47">
        <f t="shared" si="1"/>
        <v>100</v>
      </c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</row>
    <row r="59" spans="1:18" ht="63" x14ac:dyDescent="0.25">
      <c r="A59" s="45" t="s">
        <v>131</v>
      </c>
      <c r="B59" s="46" t="s">
        <v>6</v>
      </c>
      <c r="C59" s="47">
        <v>33.6</v>
      </c>
      <c r="D59" s="47">
        <v>33.6</v>
      </c>
      <c r="E59" s="47">
        <f t="shared" si="1"/>
        <v>100</v>
      </c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</row>
    <row r="60" spans="1:18" ht="47.25" x14ac:dyDescent="0.25">
      <c r="A60" s="45" t="s">
        <v>132</v>
      </c>
      <c r="B60" s="46" t="s">
        <v>6</v>
      </c>
      <c r="C60" s="47">
        <v>25</v>
      </c>
      <c r="D60" s="47">
        <v>25</v>
      </c>
      <c r="E60" s="47">
        <f t="shared" si="1"/>
        <v>100</v>
      </c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</row>
    <row r="61" spans="1:18" ht="31.5" x14ac:dyDescent="0.25">
      <c r="A61" s="45" t="s">
        <v>133</v>
      </c>
      <c r="B61" s="46" t="s">
        <v>6</v>
      </c>
      <c r="C61" s="47">
        <v>21</v>
      </c>
      <c r="D61" s="47">
        <v>21</v>
      </c>
      <c r="E61" s="47">
        <f t="shared" si="1"/>
        <v>100</v>
      </c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</row>
    <row r="62" spans="1:18" ht="141.75" x14ac:dyDescent="0.25">
      <c r="A62" s="45" t="s">
        <v>134</v>
      </c>
      <c r="B62" s="46" t="s">
        <v>6</v>
      </c>
      <c r="C62" s="47">
        <v>32</v>
      </c>
      <c r="D62" s="47">
        <v>32</v>
      </c>
      <c r="E62" s="47">
        <f t="shared" si="1"/>
        <v>100</v>
      </c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</row>
    <row r="63" spans="1:18" ht="15.75" x14ac:dyDescent="0.25">
      <c r="A63" s="45" t="s">
        <v>135</v>
      </c>
      <c r="B63" s="46" t="s">
        <v>90</v>
      </c>
      <c r="C63" s="47">
        <v>34</v>
      </c>
      <c r="D63" s="47">
        <v>34</v>
      </c>
      <c r="E63" s="47">
        <f t="shared" si="1"/>
        <v>100</v>
      </c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</row>
    <row r="64" spans="1:18" ht="94.5" x14ac:dyDescent="0.25">
      <c r="A64" s="45" t="s">
        <v>136</v>
      </c>
      <c r="B64" s="46" t="s">
        <v>90</v>
      </c>
      <c r="C64" s="47">
        <v>1</v>
      </c>
      <c r="D64" s="47">
        <v>1</v>
      </c>
      <c r="E64" s="47">
        <f t="shared" si="1"/>
        <v>100</v>
      </c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</row>
    <row r="65" spans="1:18" ht="63" x14ac:dyDescent="0.25">
      <c r="A65" s="45" t="s">
        <v>137</v>
      </c>
      <c r="B65" s="46" t="s">
        <v>90</v>
      </c>
      <c r="C65" s="47">
        <v>2</v>
      </c>
      <c r="D65" s="47">
        <v>2</v>
      </c>
      <c r="E65" s="47">
        <f t="shared" si="1"/>
        <v>100</v>
      </c>
      <c r="F65" s="141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</row>
    <row r="66" spans="1:18" ht="47.25" x14ac:dyDescent="0.25">
      <c r="A66" s="45" t="s">
        <v>138</v>
      </c>
      <c r="B66" s="46" t="s">
        <v>90</v>
      </c>
      <c r="C66" s="47">
        <v>25</v>
      </c>
      <c r="D66" s="47">
        <v>25</v>
      </c>
      <c r="E66" s="47">
        <f t="shared" si="1"/>
        <v>100</v>
      </c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</row>
    <row r="67" spans="1:18" ht="31.5" x14ac:dyDescent="0.25">
      <c r="A67" s="45" t="s">
        <v>139</v>
      </c>
      <c r="B67" s="46" t="s">
        <v>90</v>
      </c>
      <c r="C67" s="47">
        <v>10</v>
      </c>
      <c r="D67" s="47">
        <v>10</v>
      </c>
      <c r="E67" s="47">
        <f t="shared" si="1"/>
        <v>100</v>
      </c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</row>
    <row r="68" spans="1:18" ht="31.5" x14ac:dyDescent="0.25">
      <c r="A68" s="45" t="s">
        <v>140</v>
      </c>
      <c r="B68" s="46" t="s">
        <v>90</v>
      </c>
      <c r="C68" s="47">
        <v>1</v>
      </c>
      <c r="D68" s="47">
        <v>1</v>
      </c>
      <c r="E68" s="47">
        <f t="shared" si="1"/>
        <v>100</v>
      </c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</row>
    <row r="69" spans="1:18" ht="31.5" x14ac:dyDescent="0.25">
      <c r="A69" s="45" t="s">
        <v>141</v>
      </c>
      <c r="B69" s="46" t="s">
        <v>90</v>
      </c>
      <c r="C69" s="47">
        <v>41</v>
      </c>
      <c r="D69" s="47">
        <v>41</v>
      </c>
      <c r="E69" s="47">
        <f t="shared" si="1"/>
        <v>100</v>
      </c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</row>
    <row r="70" spans="1:18" ht="31.5" x14ac:dyDescent="0.25">
      <c r="A70" s="45" t="s">
        <v>142</v>
      </c>
      <c r="B70" s="46" t="s">
        <v>90</v>
      </c>
      <c r="C70" s="47">
        <v>59</v>
      </c>
      <c r="D70" s="47">
        <v>59</v>
      </c>
      <c r="E70" s="47">
        <f t="shared" si="1"/>
        <v>100</v>
      </c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</row>
    <row r="71" spans="1:18" ht="47.25" x14ac:dyDescent="0.25">
      <c r="A71" s="45" t="s">
        <v>143</v>
      </c>
      <c r="B71" s="46" t="s">
        <v>6</v>
      </c>
      <c r="C71" s="47">
        <v>25</v>
      </c>
      <c r="D71" s="47">
        <v>25</v>
      </c>
      <c r="E71" s="47">
        <f t="shared" si="1"/>
        <v>100</v>
      </c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</row>
    <row r="72" spans="1:18" ht="63" x14ac:dyDescent="0.25">
      <c r="A72" s="45" t="s">
        <v>96</v>
      </c>
      <c r="B72" s="46" t="s">
        <v>6</v>
      </c>
      <c r="C72" s="47">
        <v>100</v>
      </c>
      <c r="D72" s="47">
        <v>100</v>
      </c>
      <c r="E72" s="47">
        <f t="shared" si="1"/>
        <v>100</v>
      </c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</row>
    <row r="73" spans="1:18" ht="15.75" x14ac:dyDescent="0.25">
      <c r="A73" s="180" t="s">
        <v>114</v>
      </c>
      <c r="B73" s="181"/>
      <c r="C73" s="181"/>
      <c r="D73" s="181"/>
      <c r="E73" s="18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75" x14ac:dyDescent="0.25">
      <c r="A74" s="116" t="s">
        <v>83</v>
      </c>
      <c r="B74" s="46" t="s">
        <v>6</v>
      </c>
      <c r="C74" s="63">
        <v>0</v>
      </c>
      <c r="D74" s="47">
        <v>0</v>
      </c>
      <c r="E74" s="47">
        <v>100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90" x14ac:dyDescent="0.25">
      <c r="A75" s="116" t="s">
        <v>82</v>
      </c>
      <c r="B75" s="46" t="s">
        <v>6</v>
      </c>
      <c r="C75" s="63">
        <v>0</v>
      </c>
      <c r="D75" s="47">
        <v>0</v>
      </c>
      <c r="E75" s="47">
        <v>100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x14ac:dyDescent="0.25">
      <c r="A76" s="177" t="s">
        <v>113</v>
      </c>
      <c r="B76" s="178"/>
      <c r="C76" s="178"/>
      <c r="D76" s="178"/>
      <c r="E76" s="179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90" x14ac:dyDescent="0.25">
      <c r="A77" s="116" t="s">
        <v>9</v>
      </c>
      <c r="B77" s="46" t="s">
        <v>6</v>
      </c>
      <c r="C77" s="47">
        <v>42</v>
      </c>
      <c r="D77" s="47">
        <v>42</v>
      </c>
      <c r="E77" s="47">
        <f t="shared" ref="E77:E82" si="2">D77/C77*100</f>
        <v>100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30" x14ac:dyDescent="0.25">
      <c r="A78" s="116" t="s">
        <v>10</v>
      </c>
      <c r="B78" s="46" t="s">
        <v>6</v>
      </c>
      <c r="C78" s="63">
        <v>99</v>
      </c>
      <c r="D78" s="47">
        <v>99</v>
      </c>
      <c r="E78" s="47">
        <f t="shared" si="2"/>
        <v>100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30" x14ac:dyDescent="0.25">
      <c r="A79" s="116" t="s">
        <v>161</v>
      </c>
      <c r="B79" s="46" t="s">
        <v>7</v>
      </c>
      <c r="C79" s="63">
        <v>15.25</v>
      </c>
      <c r="D79" s="47">
        <v>15.25</v>
      </c>
      <c r="E79" s="47">
        <v>100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45" x14ac:dyDescent="0.25">
      <c r="A80" s="116" t="s">
        <v>84</v>
      </c>
      <c r="B80" s="82" t="s">
        <v>6</v>
      </c>
      <c r="C80" s="63">
        <v>100</v>
      </c>
      <c r="D80" s="47">
        <v>100</v>
      </c>
      <c r="E80" s="47">
        <f t="shared" si="2"/>
        <v>100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45" x14ac:dyDescent="0.25">
      <c r="A81" s="116" t="s">
        <v>160</v>
      </c>
      <c r="B81" s="82" t="s">
        <v>6</v>
      </c>
      <c r="C81" s="63">
        <v>100</v>
      </c>
      <c r="D81" s="47">
        <v>100</v>
      </c>
      <c r="E81" s="47">
        <f t="shared" si="2"/>
        <v>100</v>
      </c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</row>
    <row r="82" spans="1:18" ht="30" x14ac:dyDescent="0.25">
      <c r="A82" s="48" t="s">
        <v>85</v>
      </c>
      <c r="B82" s="39" t="s">
        <v>6</v>
      </c>
      <c r="C82" s="134">
        <v>38</v>
      </c>
      <c r="D82" s="135">
        <v>38</v>
      </c>
      <c r="E82" s="41">
        <f t="shared" si="2"/>
        <v>100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30" customHeight="1" x14ac:dyDescent="0.25">
      <c r="A83" s="171" t="s">
        <v>39</v>
      </c>
      <c r="B83" s="172"/>
      <c r="C83" s="172"/>
      <c r="D83" s="173"/>
      <c r="E83" s="37">
        <v>100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x14ac:dyDescent="0.25">
      <c r="A84" s="170"/>
      <c r="B84" s="170"/>
      <c r="C84" s="170"/>
      <c r="D84" s="170"/>
      <c r="E84" s="170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x14ac:dyDescent="0.25">
      <c r="A85" s="9"/>
      <c r="B85" s="9"/>
      <c r="C85" s="9"/>
      <c r="D85" s="9"/>
      <c r="E85" s="9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x14ac:dyDescent="0.25">
      <c r="A86" s="9"/>
      <c r="B86" s="9"/>
      <c r="C86" s="9"/>
      <c r="D86" s="9"/>
      <c r="E86" s="9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8.75" x14ac:dyDescent="0.3">
      <c r="B87" s="99"/>
      <c r="C87" s="99"/>
      <c r="D87" s="99"/>
      <c r="E87" s="9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8.75" x14ac:dyDescent="0.3">
      <c r="A88" s="98" t="s">
        <v>162</v>
      </c>
      <c r="B88" s="138"/>
      <c r="C88" s="138"/>
      <c r="D88" s="138"/>
      <c r="E88" s="99" t="s">
        <v>163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x14ac:dyDescent="0.25">
      <c r="A89" s="138"/>
      <c r="B89" s="138"/>
      <c r="C89" s="138"/>
      <c r="D89" s="138"/>
      <c r="E89" s="138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x14ac:dyDescent="0.25">
      <c r="A90" s="9"/>
      <c r="B90" s="9"/>
      <c r="C90" s="9"/>
      <c r="D90" s="9"/>
      <c r="E90" s="9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x14ac:dyDescent="0.25">
      <c r="A91" s="9"/>
      <c r="B91" s="9"/>
      <c r="C91" s="9"/>
      <c r="D91" s="9"/>
      <c r="E91" s="9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x14ac:dyDescent="0.25">
      <c r="A92" s="9"/>
      <c r="B92" s="9"/>
      <c r="C92" s="9"/>
      <c r="D92" s="9"/>
      <c r="E92" s="9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x14ac:dyDescent="0.25">
      <c r="A93" s="139" t="s">
        <v>149</v>
      </c>
      <c r="B93" s="9"/>
      <c r="C93" s="9"/>
      <c r="D93" s="9"/>
      <c r="E93" s="9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5">
      <c r="A94" s="9"/>
      <c r="B94" s="9"/>
      <c r="C94" s="9"/>
      <c r="D94" s="9"/>
      <c r="E94" s="9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5">
      <c r="A95" s="9"/>
      <c r="B95" s="9"/>
      <c r="C95" s="9"/>
      <c r="D95" s="9"/>
      <c r="E95" s="9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x14ac:dyDescent="0.25">
      <c r="A96" s="9"/>
      <c r="B96" s="9"/>
      <c r="C96" s="9"/>
      <c r="D96" s="9"/>
      <c r="E96" s="9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5">
      <c r="A97" s="9"/>
      <c r="B97" s="9"/>
      <c r="C97" s="9"/>
      <c r="D97" s="9"/>
      <c r="E97" s="9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9"/>
      <c r="B98" s="9"/>
      <c r="C98" s="9"/>
      <c r="D98" s="9"/>
      <c r="E98" s="9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9"/>
      <c r="B99" s="9"/>
      <c r="C99" s="9"/>
      <c r="D99" s="9"/>
      <c r="E99" s="9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9"/>
      <c r="B100" s="9"/>
      <c r="C100" s="9"/>
      <c r="D100" s="9"/>
      <c r="E100" s="9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9"/>
      <c r="B101" s="9"/>
      <c r="C101" s="9"/>
      <c r="D101" s="9"/>
      <c r="E101" s="9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9"/>
      <c r="B102" s="9"/>
      <c r="C102" s="9"/>
      <c r="D102" s="9"/>
      <c r="E102" s="9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9"/>
      <c r="B103" s="9"/>
      <c r="C103" s="9"/>
      <c r="D103" s="9"/>
      <c r="E103" s="9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9"/>
      <c r="B104" s="9"/>
      <c r="C104" s="9"/>
      <c r="D104" s="9"/>
      <c r="E104" s="9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9"/>
      <c r="B105" s="9"/>
      <c r="C105" s="9"/>
      <c r="D105" s="9"/>
      <c r="E105" s="9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9"/>
      <c r="B106" s="9"/>
      <c r="C106" s="9"/>
      <c r="D106" s="9"/>
      <c r="E106" s="9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9"/>
      <c r="B107" s="9"/>
      <c r="C107" s="9"/>
      <c r="D107" s="9"/>
      <c r="E107" s="9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9"/>
      <c r="B108" s="9"/>
      <c r="C108" s="9"/>
      <c r="D108" s="9"/>
      <c r="E108" s="9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9"/>
      <c r="B109" s="9"/>
      <c r="C109" s="9"/>
      <c r="D109" s="9"/>
      <c r="E109" s="9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9"/>
      <c r="B110" s="9"/>
      <c r="C110" s="9"/>
      <c r="D110" s="9"/>
      <c r="E110" s="9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9"/>
      <c r="B111" s="9"/>
      <c r="C111" s="9"/>
      <c r="D111" s="9"/>
      <c r="E111" s="9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9"/>
      <c r="B112" s="9"/>
      <c r="C112" s="9"/>
      <c r="D112" s="9"/>
      <c r="E112" s="9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9"/>
      <c r="B113" s="9"/>
      <c r="C113" s="9"/>
      <c r="D113" s="9"/>
      <c r="E113" s="9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9"/>
      <c r="B114" s="9"/>
      <c r="C114" s="9"/>
      <c r="D114" s="9"/>
      <c r="E114" s="9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9"/>
      <c r="B115" s="9"/>
      <c r="C115" s="9"/>
      <c r="D115" s="9"/>
      <c r="E115" s="9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9"/>
      <c r="B116" s="9"/>
      <c r="C116" s="9"/>
      <c r="D116" s="9"/>
      <c r="E116" s="9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9"/>
      <c r="B117" s="9"/>
      <c r="C117" s="9"/>
      <c r="D117" s="9"/>
      <c r="E117" s="9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9"/>
      <c r="B118" s="9"/>
      <c r="C118" s="9"/>
      <c r="D118" s="9"/>
      <c r="E118" s="9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9"/>
      <c r="B119" s="9"/>
      <c r="C119" s="9"/>
      <c r="D119" s="9"/>
      <c r="E119" s="9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9"/>
      <c r="B120" s="9"/>
      <c r="C120" s="9"/>
      <c r="D120" s="9"/>
      <c r="E120" s="9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9"/>
      <c r="B121" s="9"/>
      <c r="C121" s="9"/>
      <c r="D121" s="9"/>
      <c r="E121" s="9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9"/>
      <c r="B122" s="9"/>
      <c r="C122" s="9"/>
      <c r="D122" s="9"/>
      <c r="E122" s="9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x14ac:dyDescent="0.25">
      <c r="A123" s="9"/>
      <c r="B123" s="9"/>
      <c r="C123" s="9"/>
      <c r="D123" s="9"/>
      <c r="E123" s="9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x14ac:dyDescent="0.25">
      <c r="A124" s="9"/>
      <c r="B124" s="9"/>
      <c r="C124" s="9"/>
      <c r="D124" s="9"/>
      <c r="E124" s="9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x14ac:dyDescent="0.25">
      <c r="A125" s="9"/>
      <c r="B125" s="9"/>
      <c r="C125" s="9"/>
      <c r="D125" s="9"/>
      <c r="E125" s="9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x14ac:dyDescent="0.25">
      <c r="A126" s="9"/>
      <c r="B126" s="9"/>
      <c r="C126" s="9"/>
      <c r="D126" s="9"/>
      <c r="E126" s="9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x14ac:dyDescent="0.25">
      <c r="A127" s="9"/>
      <c r="B127" s="9"/>
      <c r="C127" s="9"/>
      <c r="D127" s="9"/>
      <c r="E127" s="9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x14ac:dyDescent="0.25">
      <c r="A128" s="9"/>
      <c r="B128" s="9"/>
      <c r="C128" s="9"/>
      <c r="D128" s="9"/>
      <c r="E128" s="9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</sheetData>
  <mergeCells count="10">
    <mergeCell ref="A3:E3"/>
    <mergeCell ref="A5:E5"/>
    <mergeCell ref="D1:E1"/>
    <mergeCell ref="A84:E84"/>
    <mergeCell ref="A83:D83"/>
    <mergeCell ref="A8:E8"/>
    <mergeCell ref="A20:E20"/>
    <mergeCell ref="A73:E73"/>
    <mergeCell ref="A76:E76"/>
    <mergeCell ref="A41:E41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rowBreaks count="2" manualBreakCount="2">
    <brk id="61" max="5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27"/>
  <sheetViews>
    <sheetView view="pageBreakPreview" topLeftCell="A94" zoomScale="60" zoomScaleNormal="100" workbookViewId="0">
      <selection activeCell="A75" sqref="A75"/>
    </sheetView>
  </sheetViews>
  <sheetFormatPr defaultRowHeight="15" x14ac:dyDescent="0.25"/>
  <cols>
    <col min="1" max="1" width="53.28515625" customWidth="1"/>
    <col min="2" max="2" width="17.42578125" customWidth="1"/>
    <col min="3" max="3" width="24.5703125" customWidth="1"/>
    <col min="4" max="4" width="25.28515625" customWidth="1"/>
    <col min="5" max="5" width="11.5703125" customWidth="1"/>
    <col min="6" max="6" width="21.140625" customWidth="1"/>
    <col min="7" max="7" width="11.140625" customWidth="1"/>
    <col min="8" max="8" width="13.28515625" customWidth="1"/>
    <col min="13" max="13" width="10.7109375" customWidth="1"/>
    <col min="14" max="14" width="10.85546875" customWidth="1"/>
    <col min="16" max="16" width="11.42578125" bestFit="1" customWidth="1"/>
    <col min="20" max="20" width="10.5703125" bestFit="1" customWidth="1"/>
  </cols>
  <sheetData>
    <row r="1" spans="1:18" x14ac:dyDescent="0.25">
      <c r="A1" s="36"/>
      <c r="B1" s="36"/>
      <c r="C1" s="36"/>
      <c r="D1" s="36"/>
      <c r="E1" s="208"/>
      <c r="F1" s="208"/>
    </row>
    <row r="2" spans="1:18" x14ac:dyDescent="0.25">
      <c r="A2" s="36"/>
      <c r="B2" s="36"/>
      <c r="C2" s="36"/>
      <c r="D2" s="36"/>
      <c r="E2" s="36"/>
      <c r="F2" s="36"/>
    </row>
    <row r="3" spans="1:18" ht="15.75" x14ac:dyDescent="0.25">
      <c r="A3" s="202" t="s">
        <v>35</v>
      </c>
      <c r="B3" s="202"/>
      <c r="C3" s="202"/>
      <c r="D3" s="202"/>
      <c r="E3" s="202"/>
      <c r="F3" s="20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31"/>
      <c r="B4" s="31"/>
      <c r="C4" s="31"/>
      <c r="D4" s="31"/>
      <c r="E4" s="31"/>
      <c r="F4" s="3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211" t="s">
        <v>13</v>
      </c>
      <c r="B5" s="211"/>
      <c r="C5" s="211"/>
      <c r="D5" s="211"/>
      <c r="E5" s="211"/>
      <c r="F5" s="3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2"/>
      <c r="B6" s="32"/>
      <c r="C6" s="32"/>
      <c r="D6" s="32"/>
      <c r="E6" s="32"/>
      <c r="F6" s="30" t="s">
        <v>60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4" t="s">
        <v>14</v>
      </c>
      <c r="B7" s="35" t="s">
        <v>23</v>
      </c>
      <c r="C7" s="35" t="s">
        <v>1</v>
      </c>
      <c r="D7" s="35" t="s">
        <v>2</v>
      </c>
      <c r="E7" s="35" t="s">
        <v>3</v>
      </c>
      <c r="F7" s="35" t="s">
        <v>38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212" t="s">
        <v>110</v>
      </c>
      <c r="B8" s="212"/>
      <c r="C8" s="212"/>
      <c r="D8" s="212"/>
      <c r="E8" s="212"/>
      <c r="F8" s="21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204" t="s">
        <v>97</v>
      </c>
      <c r="B9" s="89" t="s">
        <v>24</v>
      </c>
      <c r="C9" s="153">
        <v>0</v>
      </c>
      <c r="D9" s="153">
        <v>0</v>
      </c>
      <c r="E9" s="49">
        <v>100</v>
      </c>
      <c r="F9" s="49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205"/>
      <c r="B10" s="42" t="s">
        <v>25</v>
      </c>
      <c r="C10" s="153">
        <v>26850</v>
      </c>
      <c r="D10" s="153">
        <v>26850</v>
      </c>
      <c r="E10" s="49">
        <v>100</v>
      </c>
      <c r="F10" s="49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</row>
    <row r="11" spans="1:18" ht="35.25" customHeight="1" x14ac:dyDescent="0.25">
      <c r="A11" s="38" t="s">
        <v>15</v>
      </c>
      <c r="B11" s="39" t="s">
        <v>24</v>
      </c>
      <c r="C11" s="4">
        <v>383787.3</v>
      </c>
      <c r="D11" s="4">
        <v>381973.5</v>
      </c>
      <c r="E11" s="41">
        <f t="shared" ref="E11:E14" si="0">D11/C11*100</f>
        <v>99.527394470843618</v>
      </c>
      <c r="F11" s="4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47.25" x14ac:dyDescent="0.25">
      <c r="A12" s="38" t="s">
        <v>16</v>
      </c>
      <c r="B12" s="55" t="s">
        <v>25</v>
      </c>
      <c r="C12" s="4">
        <v>679285.6</v>
      </c>
      <c r="D12" s="4">
        <v>679285.6</v>
      </c>
      <c r="E12" s="41">
        <f t="shared" si="0"/>
        <v>100</v>
      </c>
      <c r="F12" s="4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4.5" x14ac:dyDescent="0.25">
      <c r="A13" s="43" t="s">
        <v>17</v>
      </c>
      <c r="B13" s="55" t="s">
        <v>25</v>
      </c>
      <c r="C13" s="5">
        <v>6924.5</v>
      </c>
      <c r="D13" s="5">
        <v>6924.5</v>
      </c>
      <c r="E13" s="41">
        <f t="shared" si="0"/>
        <v>100</v>
      </c>
      <c r="F13" s="58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31.5" x14ac:dyDescent="0.25">
      <c r="A14" s="43" t="s">
        <v>105</v>
      </c>
      <c r="B14" s="39" t="s">
        <v>24</v>
      </c>
      <c r="C14" s="5">
        <v>7.4</v>
      </c>
      <c r="D14" s="5">
        <v>7.4</v>
      </c>
      <c r="E14" s="41">
        <f t="shared" si="0"/>
        <v>100</v>
      </c>
      <c r="F14" s="58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</row>
    <row r="15" spans="1:18" ht="32.25" customHeight="1" x14ac:dyDescent="0.25">
      <c r="A15" s="199" t="s">
        <v>18</v>
      </c>
      <c r="B15" s="199"/>
      <c r="C15" s="53">
        <f>SUM(C9:C14)</f>
        <v>1096854.7999999998</v>
      </c>
      <c r="D15" s="53">
        <f>SUM(D9:D14)</f>
        <v>1095041</v>
      </c>
      <c r="E15" s="53">
        <f>D15/C15*100</f>
        <v>99.834636270908433</v>
      </c>
      <c r="F15" s="51"/>
      <c r="G15" s="52">
        <v>1096847.3999999999</v>
      </c>
      <c r="H15" s="52">
        <f>G15-C15</f>
        <v>-7.3999999999068677</v>
      </c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32.25" customHeight="1" x14ac:dyDescent="0.25">
      <c r="A16" s="194" t="s">
        <v>26</v>
      </c>
      <c r="B16" s="194"/>
      <c r="C16" s="54">
        <f>C9+C11+C14</f>
        <v>383794.7</v>
      </c>
      <c r="D16" s="54">
        <f>D9+D11+D14</f>
        <v>381980.9</v>
      </c>
      <c r="E16" s="54">
        <f>D16/C16*100</f>
        <v>99.527403583217804</v>
      </c>
      <c r="F16" s="37"/>
      <c r="G16" s="5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32.25" customHeight="1" x14ac:dyDescent="0.25">
      <c r="A17" s="197" t="s">
        <v>27</v>
      </c>
      <c r="B17" s="198"/>
      <c r="C17" s="54">
        <f>C10+C12+C13</f>
        <v>713060.1</v>
      </c>
      <c r="D17" s="54">
        <f>D10+D12+D13</f>
        <v>713060.1</v>
      </c>
      <c r="E17" s="54">
        <f>D17/C17*100</f>
        <v>100</v>
      </c>
      <c r="F17" s="3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25">
      <c r="A18" s="188" t="s">
        <v>111</v>
      </c>
      <c r="B18" s="189"/>
      <c r="C18" s="189"/>
      <c r="D18" s="189"/>
      <c r="E18" s="189"/>
      <c r="F18" s="190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5" customHeight="1" x14ac:dyDescent="0.25">
      <c r="A19" s="119"/>
      <c r="B19" s="118"/>
      <c r="C19" s="117"/>
      <c r="D19" s="117"/>
      <c r="E19" s="50"/>
      <c r="F19" s="90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</row>
    <row r="20" spans="1:18" ht="84.75" customHeight="1" x14ac:dyDescent="0.25">
      <c r="A20" s="204" t="s">
        <v>106</v>
      </c>
      <c r="B20" s="42" t="s">
        <v>25</v>
      </c>
      <c r="C20" s="154">
        <v>233785.8</v>
      </c>
      <c r="D20" s="154">
        <v>187318.9</v>
      </c>
      <c r="E20" s="41">
        <f t="shared" ref="E20:E24" si="1">D20/C20*100</f>
        <v>80.124156385888284</v>
      </c>
      <c r="F20" s="59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</row>
    <row r="21" spans="1:18" ht="47.25" customHeight="1" x14ac:dyDescent="0.25">
      <c r="A21" s="205"/>
      <c r="B21" s="42" t="s">
        <v>24</v>
      </c>
      <c r="C21" s="155">
        <v>12304.7</v>
      </c>
      <c r="D21" s="155">
        <v>9859</v>
      </c>
      <c r="E21" s="41">
        <f t="shared" si="1"/>
        <v>80.123855112274171</v>
      </c>
      <c r="F21" s="50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33.75" customHeight="1" x14ac:dyDescent="0.25">
      <c r="A22" s="105" t="s">
        <v>105</v>
      </c>
      <c r="B22" s="42" t="s">
        <v>24</v>
      </c>
      <c r="C22" s="155">
        <v>85.3</v>
      </c>
      <c r="D22" s="155">
        <v>85.3</v>
      </c>
      <c r="E22" s="41">
        <f t="shared" si="1"/>
        <v>100</v>
      </c>
      <c r="F22" s="50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</row>
    <row r="23" spans="1:18" ht="50.25" customHeight="1" x14ac:dyDescent="0.25">
      <c r="A23" s="204" t="s">
        <v>155</v>
      </c>
      <c r="B23" s="42" t="s">
        <v>24</v>
      </c>
      <c r="C23" s="155">
        <v>1202.8</v>
      </c>
      <c r="D23" s="155">
        <v>0</v>
      </c>
      <c r="E23" s="41">
        <f t="shared" si="1"/>
        <v>0</v>
      </c>
      <c r="F23" s="50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</row>
    <row r="24" spans="1:18" ht="50.25" customHeight="1" x14ac:dyDescent="0.25">
      <c r="A24" s="205"/>
      <c r="B24" s="42" t="s">
        <v>25</v>
      </c>
      <c r="C24" s="155">
        <v>22852</v>
      </c>
      <c r="D24" s="155">
        <v>0</v>
      </c>
      <c r="E24" s="41">
        <f t="shared" si="1"/>
        <v>0</v>
      </c>
      <c r="F24" s="50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</row>
    <row r="25" spans="1:18" ht="90.75" customHeight="1" x14ac:dyDescent="0.25">
      <c r="A25" s="142" t="s">
        <v>164</v>
      </c>
      <c r="B25" s="42" t="s">
        <v>24</v>
      </c>
      <c r="C25" s="155">
        <v>40725.9</v>
      </c>
      <c r="D25" s="155">
        <v>40725.9</v>
      </c>
      <c r="E25" s="144">
        <f>D25/C25*100</f>
        <v>100</v>
      </c>
      <c r="F25" s="50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</row>
    <row r="26" spans="1:18" ht="118.5" customHeight="1" x14ac:dyDescent="0.25">
      <c r="A26" s="44" t="s">
        <v>19</v>
      </c>
      <c r="B26" s="55" t="s">
        <v>25</v>
      </c>
      <c r="C26" s="5">
        <v>986800.8</v>
      </c>
      <c r="D26" s="5">
        <v>986800.8</v>
      </c>
      <c r="E26" s="41">
        <v>100</v>
      </c>
      <c r="F26" s="2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94.5" x14ac:dyDescent="0.25">
      <c r="A27" s="44" t="s">
        <v>20</v>
      </c>
      <c r="B27" s="55" t="s">
        <v>25</v>
      </c>
      <c r="C27" s="5">
        <v>10914.9</v>
      </c>
      <c r="D27" s="5">
        <v>10914.9</v>
      </c>
      <c r="E27" s="41">
        <f t="shared" ref="E27:E60" si="2">D27/C27*100</f>
        <v>100</v>
      </c>
      <c r="F27" s="58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47.25" x14ac:dyDescent="0.25">
      <c r="A28" s="44" t="s">
        <v>21</v>
      </c>
      <c r="B28" s="55" t="s">
        <v>25</v>
      </c>
      <c r="C28" s="5">
        <v>19412.7</v>
      </c>
      <c r="D28" s="5">
        <v>19412.7</v>
      </c>
      <c r="E28" s="41">
        <f t="shared" si="2"/>
        <v>100</v>
      </c>
      <c r="F28" s="58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47.25" x14ac:dyDescent="0.25">
      <c r="A29" s="44" t="s">
        <v>22</v>
      </c>
      <c r="B29" s="42" t="s">
        <v>24</v>
      </c>
      <c r="C29" s="5">
        <v>197075.3</v>
      </c>
      <c r="D29" s="5">
        <v>197075.3</v>
      </c>
      <c r="E29" s="41">
        <f t="shared" si="2"/>
        <v>100</v>
      </c>
      <c r="F29" s="2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31.5" x14ac:dyDescent="0.25">
      <c r="A30" s="204" t="s">
        <v>97</v>
      </c>
      <c r="B30" s="42" t="s">
        <v>24</v>
      </c>
      <c r="C30" s="5">
        <v>0</v>
      </c>
      <c r="D30" s="5">
        <v>0</v>
      </c>
      <c r="E30" s="41">
        <v>100</v>
      </c>
      <c r="F30" s="22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</row>
    <row r="31" spans="1:18" ht="31.5" x14ac:dyDescent="0.25">
      <c r="A31" s="205"/>
      <c r="B31" s="55" t="s">
        <v>25</v>
      </c>
      <c r="C31" s="5">
        <v>17250</v>
      </c>
      <c r="D31" s="5">
        <v>17250</v>
      </c>
      <c r="E31" s="41">
        <v>100</v>
      </c>
      <c r="F31" s="22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</row>
    <row r="32" spans="1:18" ht="39.75" customHeight="1" x14ac:dyDescent="0.25">
      <c r="A32" s="204" t="s">
        <v>98</v>
      </c>
      <c r="B32" s="42" t="s">
        <v>24</v>
      </c>
      <c r="C32" s="5">
        <v>17129</v>
      </c>
      <c r="D32" s="5">
        <v>17129</v>
      </c>
      <c r="E32" s="41">
        <f>D32/C32*100</f>
        <v>100</v>
      </c>
      <c r="F32" s="41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</row>
    <row r="33" spans="1:18" ht="39.75" customHeight="1" x14ac:dyDescent="0.25">
      <c r="A33" s="213"/>
      <c r="B33" s="55" t="s">
        <v>71</v>
      </c>
      <c r="C33" s="5">
        <v>68540.800000000003</v>
      </c>
      <c r="D33" s="5">
        <v>68540.800000000003</v>
      </c>
      <c r="E33" s="41">
        <f t="shared" ref="E33:E34" si="3">D33/C33*100</f>
        <v>100</v>
      </c>
      <c r="F33" s="41"/>
      <c r="G33" s="70"/>
      <c r="H33" s="52"/>
      <c r="I33" s="70"/>
      <c r="J33" s="70"/>
      <c r="K33" s="70"/>
      <c r="L33" s="70"/>
      <c r="M33" s="70"/>
      <c r="N33" s="70"/>
      <c r="O33" s="70"/>
      <c r="P33" s="70"/>
      <c r="Q33" s="70"/>
      <c r="R33" s="70"/>
    </row>
    <row r="34" spans="1:18" ht="42.75" customHeight="1" x14ac:dyDescent="0.25">
      <c r="A34" s="205"/>
      <c r="B34" s="55" t="s">
        <v>25</v>
      </c>
      <c r="C34" s="5">
        <v>19332.099999999999</v>
      </c>
      <c r="D34" s="5">
        <v>19332.099999999999</v>
      </c>
      <c r="E34" s="41">
        <f t="shared" si="3"/>
        <v>100</v>
      </c>
      <c r="F34" s="41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</row>
    <row r="35" spans="1:18" ht="94.5" customHeight="1" x14ac:dyDescent="0.25">
      <c r="A35" s="106" t="s">
        <v>99</v>
      </c>
      <c r="B35" s="55" t="s">
        <v>71</v>
      </c>
      <c r="C35" s="5">
        <v>94668.4</v>
      </c>
      <c r="D35" s="5">
        <v>94668.4</v>
      </c>
      <c r="E35" s="41">
        <f t="shared" ref="E35:E45" si="4">D35/C35*100</f>
        <v>100</v>
      </c>
      <c r="F35" s="22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</row>
    <row r="36" spans="1:18" ht="63" customHeight="1" x14ac:dyDescent="0.25">
      <c r="A36" s="204" t="s">
        <v>144</v>
      </c>
      <c r="B36" s="55" t="s">
        <v>25</v>
      </c>
      <c r="C36" s="5">
        <v>1988.7</v>
      </c>
      <c r="D36" s="5">
        <v>1988.7</v>
      </c>
      <c r="E36" s="41">
        <f t="shared" si="4"/>
        <v>100</v>
      </c>
      <c r="F36" s="22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</row>
    <row r="37" spans="1:18" ht="54.75" customHeight="1" x14ac:dyDescent="0.25">
      <c r="A37" s="205"/>
      <c r="B37" s="42" t="s">
        <v>24</v>
      </c>
      <c r="C37" s="5">
        <v>917.4</v>
      </c>
      <c r="D37" s="5">
        <v>917.4</v>
      </c>
      <c r="E37" s="41">
        <f t="shared" si="4"/>
        <v>100</v>
      </c>
      <c r="F37" s="22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</row>
    <row r="38" spans="1:18" ht="54.75" customHeight="1" x14ac:dyDescent="0.25">
      <c r="A38" s="204" t="s">
        <v>145</v>
      </c>
      <c r="B38" s="55" t="s">
        <v>25</v>
      </c>
      <c r="C38" s="5">
        <v>13505.9</v>
      </c>
      <c r="D38" s="5">
        <v>13505.9</v>
      </c>
      <c r="E38" s="41">
        <f t="shared" si="4"/>
        <v>100</v>
      </c>
      <c r="F38" s="22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</row>
    <row r="39" spans="1:18" ht="39" customHeight="1" x14ac:dyDescent="0.25">
      <c r="A39" s="205"/>
      <c r="B39" s="42" t="s">
        <v>24</v>
      </c>
      <c r="C39" s="5">
        <v>13053</v>
      </c>
      <c r="D39" s="5">
        <v>13053</v>
      </c>
      <c r="E39" s="41">
        <f t="shared" si="4"/>
        <v>100</v>
      </c>
      <c r="F39" s="22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</row>
    <row r="40" spans="1:18" ht="69" customHeight="1" x14ac:dyDescent="0.25">
      <c r="A40" s="204" t="s">
        <v>165</v>
      </c>
      <c r="B40" s="55" t="s">
        <v>25</v>
      </c>
      <c r="C40" s="5">
        <v>57811.3</v>
      </c>
      <c r="D40" s="5">
        <v>57811.3</v>
      </c>
      <c r="E40" s="41">
        <f t="shared" si="4"/>
        <v>100</v>
      </c>
      <c r="F40" s="22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</row>
    <row r="41" spans="1:18" ht="94.5" customHeight="1" x14ac:dyDescent="0.25">
      <c r="A41" s="205"/>
      <c r="B41" s="42" t="s">
        <v>24</v>
      </c>
      <c r="C41" s="5">
        <v>9411.4</v>
      </c>
      <c r="D41" s="5">
        <v>9411.4</v>
      </c>
      <c r="E41" s="41">
        <f t="shared" si="4"/>
        <v>100</v>
      </c>
      <c r="F41" s="22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</row>
    <row r="42" spans="1:18" ht="94.5" customHeight="1" x14ac:dyDescent="0.25">
      <c r="A42" s="206" t="s">
        <v>148</v>
      </c>
      <c r="B42" s="57" t="s">
        <v>70</v>
      </c>
      <c r="C42" s="5">
        <v>342</v>
      </c>
      <c r="D42" s="5">
        <v>342</v>
      </c>
      <c r="E42" s="41">
        <f t="shared" si="4"/>
        <v>100</v>
      </c>
      <c r="F42" s="2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</row>
    <row r="43" spans="1:18" ht="94.5" customHeight="1" x14ac:dyDescent="0.25">
      <c r="A43" s="207"/>
      <c r="B43" s="57" t="s">
        <v>71</v>
      </c>
      <c r="C43" s="5">
        <v>8207</v>
      </c>
      <c r="D43" s="5">
        <v>8207</v>
      </c>
      <c r="E43" s="41">
        <f t="shared" si="4"/>
        <v>100</v>
      </c>
      <c r="F43" s="2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</row>
    <row r="44" spans="1:18" ht="60.75" customHeight="1" x14ac:dyDescent="0.25">
      <c r="A44" s="131" t="s">
        <v>166</v>
      </c>
      <c r="B44" s="55" t="s">
        <v>25</v>
      </c>
      <c r="C44" s="5">
        <v>8093.4</v>
      </c>
      <c r="D44" s="5">
        <v>8093.4</v>
      </c>
      <c r="E44" s="41">
        <f t="shared" si="4"/>
        <v>100</v>
      </c>
      <c r="F44" s="2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</row>
    <row r="45" spans="1:18" ht="65.25" customHeight="1" x14ac:dyDescent="0.25">
      <c r="A45" s="131" t="s">
        <v>166</v>
      </c>
      <c r="B45" s="42" t="s">
        <v>24</v>
      </c>
      <c r="C45" s="5">
        <v>4960.5</v>
      </c>
      <c r="D45" s="5">
        <v>4960.5</v>
      </c>
      <c r="E45" s="41">
        <f t="shared" si="4"/>
        <v>100</v>
      </c>
      <c r="F45" s="2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</row>
    <row r="46" spans="1:18" ht="105.75" customHeight="1" x14ac:dyDescent="0.25">
      <c r="A46" s="44" t="s">
        <v>68</v>
      </c>
      <c r="B46" s="55" t="s">
        <v>25</v>
      </c>
      <c r="C46" s="5">
        <v>4160.3</v>
      </c>
      <c r="D46" s="5">
        <v>4160.3</v>
      </c>
      <c r="E46" s="41">
        <f t="shared" si="2"/>
        <v>100</v>
      </c>
      <c r="F46" s="58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51" customHeight="1" x14ac:dyDescent="0.25">
      <c r="A47" s="199" t="s">
        <v>18</v>
      </c>
      <c r="B47" s="199"/>
      <c r="C47" s="53">
        <f>SUM(C19:C46)</f>
        <v>1864531.3999999997</v>
      </c>
      <c r="D47" s="53">
        <f>SUM(D19:D46)</f>
        <v>1791563.9999999995</v>
      </c>
      <c r="E47" s="53">
        <f>D47/C47*100</f>
        <v>96.086555581740257</v>
      </c>
      <c r="F47" s="51"/>
      <c r="G47" s="52">
        <f>C47-C20-C21-C22-C23-C24-C25</f>
        <v>1553574.8999999997</v>
      </c>
      <c r="H47" s="52">
        <f>D47-D20-D21-D22-D23-D24-D25</f>
        <v>1553574.8999999997</v>
      </c>
      <c r="I47" s="52"/>
      <c r="J47" s="2"/>
      <c r="K47" s="2"/>
      <c r="L47" s="2"/>
      <c r="M47" s="2"/>
      <c r="N47" s="2"/>
      <c r="O47" s="2"/>
      <c r="P47" s="2"/>
      <c r="Q47" s="2"/>
      <c r="R47" s="2"/>
    </row>
    <row r="48" spans="1:18" ht="15.75" x14ac:dyDescent="0.25">
      <c r="A48" s="194" t="s">
        <v>26</v>
      </c>
      <c r="B48" s="194"/>
      <c r="C48" s="54">
        <f>C21+C22+C23+C25+C29+C30+C32+C37+C39+C41+C45</f>
        <v>296865.30000000005</v>
      </c>
      <c r="D48" s="54">
        <f>D21+D22+D23+D25+D29+D30+D32+D37+D39+D41+D45</f>
        <v>293216.80000000005</v>
      </c>
      <c r="E48" s="54">
        <f>D48/C48*100</f>
        <v>98.770991422709216</v>
      </c>
      <c r="F48" s="37"/>
      <c r="G48" s="5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21" ht="15.75" x14ac:dyDescent="0.25">
      <c r="A49" s="103"/>
      <c r="B49" s="104" t="s">
        <v>72</v>
      </c>
      <c r="C49" s="54">
        <f>C33+C35+C43</f>
        <v>171416.2</v>
      </c>
      <c r="D49" s="54">
        <f>D33+D35+D43</f>
        <v>171416.2</v>
      </c>
      <c r="E49" s="54">
        <f>D49/C49*100</f>
        <v>100</v>
      </c>
      <c r="F49" s="37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</row>
    <row r="50" spans="1:21" ht="15.75" x14ac:dyDescent="0.25">
      <c r="A50" s="197" t="s">
        <v>27</v>
      </c>
      <c r="B50" s="198"/>
      <c r="C50" s="54">
        <f>C20+C24+C26+C27+C28+C31+C34+C36+C38+C40+C42+C44+C46</f>
        <v>1396249.9</v>
      </c>
      <c r="D50" s="54">
        <f>D20+D24+D26+D27+D28+D31+D34+D36+D38+D40+D42+D44+D46</f>
        <v>1326930.9999999998</v>
      </c>
      <c r="E50" s="54">
        <f>D50/C50*100</f>
        <v>95.035351479702868</v>
      </c>
      <c r="F50" s="37"/>
      <c r="G50" s="52"/>
      <c r="H50" s="52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21" ht="15.75" hidden="1" x14ac:dyDescent="0.25">
      <c r="A51" s="209" t="s">
        <v>61</v>
      </c>
      <c r="B51" s="210"/>
      <c r="C51" s="37"/>
      <c r="D51" s="37"/>
      <c r="E51" s="37" t="e">
        <f t="shared" si="2"/>
        <v>#DIV/0!</v>
      </c>
      <c r="F51" s="37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21" ht="15.75" customHeight="1" x14ac:dyDescent="0.25">
      <c r="A52" s="203" t="s">
        <v>112</v>
      </c>
      <c r="B52" s="203"/>
      <c r="C52" s="203"/>
      <c r="D52" s="203"/>
      <c r="E52" s="203"/>
      <c r="F52" s="203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1:21" ht="36.75" customHeight="1" x14ac:dyDescent="0.25">
      <c r="A53" s="204" t="s">
        <v>97</v>
      </c>
      <c r="B53" s="42" t="s">
        <v>70</v>
      </c>
      <c r="C53" s="156">
        <v>18300</v>
      </c>
      <c r="D53" s="156">
        <v>18300</v>
      </c>
      <c r="E53" s="92">
        <v>100</v>
      </c>
      <c r="F53" s="91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</row>
    <row r="54" spans="1:21" ht="33.75" customHeight="1" x14ac:dyDescent="0.25">
      <c r="A54" s="205"/>
      <c r="B54" s="42" t="s">
        <v>24</v>
      </c>
      <c r="C54" s="157">
        <v>0</v>
      </c>
      <c r="D54" s="157">
        <v>0</v>
      </c>
      <c r="E54" s="92">
        <v>100</v>
      </c>
      <c r="F54" s="91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</row>
    <row r="55" spans="1:21" ht="49.5" customHeight="1" x14ac:dyDescent="0.25">
      <c r="A55" s="106" t="s">
        <v>107</v>
      </c>
      <c r="B55" s="42" t="s">
        <v>24</v>
      </c>
      <c r="C55" s="157">
        <v>2543.4</v>
      </c>
      <c r="D55" s="157">
        <v>2543.4</v>
      </c>
      <c r="E55" s="92">
        <v>100</v>
      </c>
      <c r="F55" s="91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</row>
    <row r="56" spans="1:21" ht="60" customHeight="1" x14ac:dyDescent="0.25">
      <c r="A56" s="106" t="s">
        <v>108</v>
      </c>
      <c r="B56" s="42" t="s">
        <v>70</v>
      </c>
      <c r="C56" s="157">
        <v>93.8</v>
      </c>
      <c r="D56" s="157">
        <v>93.8</v>
      </c>
      <c r="E56" s="92">
        <v>100</v>
      </c>
      <c r="F56" s="91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</row>
    <row r="57" spans="1:21" ht="58.5" customHeight="1" x14ac:dyDescent="0.25">
      <c r="A57" s="44" t="s">
        <v>69</v>
      </c>
      <c r="B57" s="42" t="s">
        <v>24</v>
      </c>
      <c r="C57" s="158">
        <v>122367.3</v>
      </c>
      <c r="D57" s="158">
        <v>122367.3</v>
      </c>
      <c r="E57" s="53">
        <f t="shared" si="2"/>
        <v>100</v>
      </c>
      <c r="F57" s="91"/>
      <c r="G57" s="20"/>
      <c r="H57" s="20"/>
      <c r="I57" s="20"/>
      <c r="J57" s="20"/>
      <c r="K57" s="20"/>
      <c r="L57" s="20"/>
      <c r="M57" s="75"/>
      <c r="N57" s="75"/>
      <c r="O57" s="75"/>
      <c r="P57" s="75"/>
      <c r="Q57" s="76"/>
      <c r="R57" s="75"/>
      <c r="S57" s="77"/>
      <c r="T57" s="75"/>
      <c r="U57" s="75"/>
    </row>
    <row r="58" spans="1:21" ht="15.75" x14ac:dyDescent="0.25">
      <c r="A58" s="199" t="s">
        <v>18</v>
      </c>
      <c r="B58" s="199"/>
      <c r="C58" s="54">
        <f>SUM(C53:C57)</f>
        <v>143304.5</v>
      </c>
      <c r="D58" s="54">
        <f>SUM(D53:D57)</f>
        <v>143304.5</v>
      </c>
      <c r="E58" s="53">
        <f t="shared" si="2"/>
        <v>100</v>
      </c>
      <c r="F58" s="37"/>
      <c r="G58" s="20"/>
      <c r="H58" s="20"/>
      <c r="I58" s="20"/>
      <c r="J58" s="20"/>
      <c r="K58" s="20"/>
      <c r="L58" s="20"/>
      <c r="M58" s="75"/>
      <c r="N58" s="75"/>
      <c r="O58" s="75"/>
      <c r="P58" s="75"/>
      <c r="Q58" s="76"/>
      <c r="R58" s="75"/>
      <c r="S58" s="77"/>
      <c r="T58" s="75"/>
      <c r="U58" s="75"/>
    </row>
    <row r="59" spans="1:21" ht="15.75" x14ac:dyDescent="0.25">
      <c r="A59" s="194" t="s">
        <v>26</v>
      </c>
      <c r="B59" s="194"/>
      <c r="C59" s="54">
        <f>C54+C55+C57</f>
        <v>124910.7</v>
      </c>
      <c r="D59" s="54">
        <f>D54+D55+D57</f>
        <v>124910.7</v>
      </c>
      <c r="E59" s="53">
        <f t="shared" si="2"/>
        <v>100</v>
      </c>
      <c r="F59" s="37"/>
      <c r="G59" s="20"/>
      <c r="H59" s="20"/>
      <c r="I59" s="20"/>
      <c r="J59" s="20"/>
      <c r="K59" s="20"/>
      <c r="L59" s="20"/>
      <c r="M59" s="75"/>
      <c r="N59" s="75"/>
      <c r="O59" s="75"/>
      <c r="P59" s="75"/>
      <c r="Q59" s="76"/>
      <c r="R59" s="75"/>
      <c r="S59" s="77"/>
      <c r="T59" s="75"/>
      <c r="U59" s="75"/>
    </row>
    <row r="60" spans="1:21" ht="15.75" x14ac:dyDescent="0.25">
      <c r="A60" s="200" t="s">
        <v>70</v>
      </c>
      <c r="B60" s="201"/>
      <c r="C60" s="54">
        <f>C53+C56</f>
        <v>18393.8</v>
      </c>
      <c r="D60" s="54">
        <f>D53+D56</f>
        <v>18393.8</v>
      </c>
      <c r="E60" s="53">
        <f t="shared" si="2"/>
        <v>100</v>
      </c>
      <c r="F60" s="37"/>
      <c r="G60" s="21"/>
      <c r="H60" s="21"/>
      <c r="I60" s="21"/>
      <c r="J60" s="21"/>
      <c r="K60" s="21"/>
      <c r="L60" s="21"/>
      <c r="M60" s="75"/>
      <c r="N60" s="75"/>
      <c r="O60" s="75"/>
      <c r="P60" s="75"/>
      <c r="Q60" s="76"/>
      <c r="R60" s="75"/>
      <c r="S60" s="77"/>
      <c r="T60" s="75"/>
      <c r="U60" s="75"/>
    </row>
    <row r="61" spans="1:21" x14ac:dyDescent="0.25">
      <c r="A61" s="188" t="s">
        <v>113</v>
      </c>
      <c r="B61" s="189"/>
      <c r="C61" s="189"/>
      <c r="D61" s="189"/>
      <c r="E61" s="189"/>
      <c r="F61" s="190"/>
      <c r="G61" s="2"/>
      <c r="H61" s="2"/>
      <c r="I61" s="2"/>
      <c r="J61" s="2"/>
      <c r="K61" s="2"/>
      <c r="L61" s="2"/>
      <c r="M61" s="75"/>
      <c r="N61" s="75"/>
      <c r="O61" s="75"/>
      <c r="P61" s="75"/>
      <c r="Q61" s="76"/>
      <c r="R61" s="75"/>
      <c r="S61" s="77"/>
      <c r="T61" s="75"/>
      <c r="U61" s="75"/>
    </row>
    <row r="62" spans="1:21" ht="79.5" customHeight="1" x14ac:dyDescent="0.25">
      <c r="A62" s="56" t="s">
        <v>74</v>
      </c>
      <c r="B62" s="42" t="s">
        <v>24</v>
      </c>
      <c r="C62" s="41">
        <v>200</v>
      </c>
      <c r="D62" s="41">
        <v>200</v>
      </c>
      <c r="E62" s="41">
        <f>D62/C62*100</f>
        <v>100</v>
      </c>
      <c r="F62" s="41"/>
      <c r="G62" s="8"/>
      <c r="H62" s="8"/>
      <c r="I62" s="8"/>
      <c r="J62" s="8"/>
      <c r="K62" s="8"/>
      <c r="L62" s="8"/>
      <c r="M62" s="75"/>
      <c r="N62" s="75"/>
      <c r="O62" s="75"/>
      <c r="P62" s="75"/>
      <c r="Q62" s="76"/>
      <c r="R62" s="75"/>
      <c r="S62" s="77"/>
      <c r="T62" s="75"/>
      <c r="U62" s="75"/>
    </row>
    <row r="63" spans="1:21" ht="45" customHeight="1" thickBot="1" x14ac:dyDescent="0.3">
      <c r="A63" s="56" t="s">
        <v>151</v>
      </c>
      <c r="B63" s="42" t="s">
        <v>24</v>
      </c>
      <c r="C63" s="41">
        <v>484.8</v>
      </c>
      <c r="D63" s="41">
        <v>484.8</v>
      </c>
      <c r="E63" s="41">
        <f>D63/C63*100</f>
        <v>100</v>
      </c>
      <c r="F63" s="22"/>
      <c r="G63" s="28"/>
      <c r="H63" s="28"/>
      <c r="I63" s="28"/>
      <c r="J63" s="28"/>
      <c r="K63" s="28"/>
      <c r="L63" s="28"/>
      <c r="M63" s="75"/>
      <c r="N63" s="75"/>
      <c r="O63" s="75"/>
      <c r="P63" s="75"/>
      <c r="Q63" s="76"/>
      <c r="R63" s="75"/>
      <c r="S63" s="77"/>
      <c r="T63" s="75"/>
      <c r="U63" s="75"/>
    </row>
    <row r="64" spans="1:21" ht="70.5" customHeight="1" x14ac:dyDescent="0.25">
      <c r="A64" s="96" t="s">
        <v>146</v>
      </c>
      <c r="B64" s="94" t="s">
        <v>24</v>
      </c>
      <c r="C64" s="41">
        <v>222.1</v>
      </c>
      <c r="D64" s="41">
        <v>222.1</v>
      </c>
      <c r="E64" s="41">
        <f t="shared" ref="E64:E69" si="5">D64/C64*100</f>
        <v>100</v>
      </c>
      <c r="F64" s="22"/>
      <c r="G64" s="2"/>
      <c r="H64" s="2"/>
      <c r="I64" s="2"/>
      <c r="J64" s="2"/>
      <c r="K64" s="2"/>
      <c r="L64" s="2"/>
      <c r="M64" s="75"/>
      <c r="N64" s="75"/>
      <c r="O64" s="75"/>
      <c r="P64" s="75"/>
      <c r="Q64" s="76"/>
      <c r="R64" s="75"/>
      <c r="S64" s="77"/>
      <c r="T64" s="75"/>
      <c r="U64" s="75"/>
    </row>
    <row r="65" spans="1:21" ht="48" customHeight="1" x14ac:dyDescent="0.25">
      <c r="A65" s="93" t="s">
        <v>100</v>
      </c>
      <c r="B65" s="94" t="s">
        <v>24</v>
      </c>
      <c r="C65" s="41">
        <v>80672.399999999994</v>
      </c>
      <c r="D65" s="41">
        <v>80672.399999999994</v>
      </c>
      <c r="E65" s="41">
        <f t="shared" si="5"/>
        <v>100</v>
      </c>
      <c r="F65" s="22"/>
      <c r="G65" s="28"/>
      <c r="H65" s="28"/>
      <c r="I65" s="28"/>
      <c r="J65" s="28"/>
      <c r="K65" s="28"/>
      <c r="L65" s="28"/>
      <c r="M65" s="75"/>
      <c r="N65" s="75"/>
      <c r="O65" s="75"/>
      <c r="P65" s="75"/>
      <c r="Q65" s="76"/>
      <c r="R65" s="75"/>
      <c r="S65" s="77"/>
      <c r="T65" s="75"/>
      <c r="U65" s="75"/>
    </row>
    <row r="66" spans="1:21" ht="45" x14ac:dyDescent="0.25">
      <c r="A66" s="56" t="s">
        <v>28</v>
      </c>
      <c r="B66" s="57" t="s">
        <v>24</v>
      </c>
      <c r="C66" s="41">
        <v>882.9</v>
      </c>
      <c r="D66" s="41">
        <v>882.9</v>
      </c>
      <c r="E66" s="41">
        <f t="shared" si="5"/>
        <v>100</v>
      </c>
      <c r="F66" s="22"/>
      <c r="G66" s="2"/>
      <c r="H66" s="2"/>
      <c r="I66" s="2"/>
      <c r="J66" s="2"/>
      <c r="K66" s="2"/>
      <c r="L66" s="2"/>
      <c r="M66" s="75"/>
      <c r="N66" s="75"/>
      <c r="O66" s="75"/>
      <c r="P66" s="75"/>
      <c r="Q66" s="76"/>
      <c r="R66" s="75"/>
      <c r="S66" s="77"/>
      <c r="T66" s="75"/>
      <c r="U66" s="75"/>
    </row>
    <row r="67" spans="1:21" ht="30" x14ac:dyDescent="0.25">
      <c r="A67" s="48" t="s">
        <v>75</v>
      </c>
      <c r="B67" s="95" t="s">
        <v>24</v>
      </c>
      <c r="C67" s="41">
        <v>103.6</v>
      </c>
      <c r="D67" s="41">
        <v>103.6</v>
      </c>
      <c r="E67" s="41">
        <f t="shared" si="5"/>
        <v>100</v>
      </c>
      <c r="F67" s="22"/>
      <c r="G67" s="28"/>
      <c r="H67" s="28"/>
      <c r="I67" s="28"/>
      <c r="J67" s="28"/>
      <c r="K67" s="28"/>
      <c r="L67" s="28"/>
      <c r="M67" s="75"/>
      <c r="N67" s="75"/>
      <c r="O67" s="75"/>
      <c r="P67" s="75"/>
      <c r="Q67" s="76"/>
      <c r="R67" s="75"/>
      <c r="S67" s="77"/>
      <c r="T67" s="75"/>
      <c r="U67" s="75"/>
    </row>
    <row r="68" spans="1:21" ht="45" x14ac:dyDescent="0.25">
      <c r="A68" s="48" t="s">
        <v>76</v>
      </c>
      <c r="B68" s="95" t="s">
        <v>24</v>
      </c>
      <c r="C68" s="41">
        <v>561.4</v>
      </c>
      <c r="D68" s="41">
        <v>561.4</v>
      </c>
      <c r="E68" s="41">
        <f t="shared" si="5"/>
        <v>100</v>
      </c>
      <c r="F68" s="22"/>
      <c r="G68" s="28"/>
      <c r="H68" s="28"/>
      <c r="I68" s="28"/>
      <c r="J68" s="28"/>
      <c r="K68" s="28"/>
      <c r="L68" s="28"/>
      <c r="M68" s="75"/>
      <c r="N68" s="75"/>
      <c r="O68" s="75"/>
      <c r="P68" s="75"/>
      <c r="Q68" s="76"/>
      <c r="R68" s="75"/>
      <c r="S68" s="77"/>
      <c r="T68" s="75"/>
      <c r="U68" s="75"/>
    </row>
    <row r="69" spans="1:21" ht="30" customHeight="1" x14ac:dyDescent="0.25">
      <c r="A69" s="97" t="s">
        <v>109</v>
      </c>
      <c r="B69" s="95" t="s">
        <v>24</v>
      </c>
      <c r="C69" s="41">
        <v>4959.1000000000004</v>
      </c>
      <c r="D69" s="41">
        <v>4959.1000000000004</v>
      </c>
      <c r="E69" s="41">
        <f t="shared" si="5"/>
        <v>100</v>
      </c>
      <c r="F69" s="22"/>
      <c r="G69" s="72"/>
      <c r="H69" s="72"/>
      <c r="I69" s="72"/>
      <c r="J69" s="72"/>
      <c r="K69" s="72"/>
      <c r="L69" s="72"/>
      <c r="M69" s="75"/>
      <c r="N69" s="75"/>
      <c r="O69" s="75"/>
      <c r="P69" s="75"/>
      <c r="Q69" s="76"/>
      <c r="R69" s="75"/>
      <c r="S69" s="77"/>
      <c r="T69" s="75"/>
      <c r="U69" s="75"/>
    </row>
    <row r="70" spans="1:21" ht="30" x14ac:dyDescent="0.25">
      <c r="A70" s="56" t="s">
        <v>29</v>
      </c>
      <c r="B70" s="57" t="s">
        <v>24</v>
      </c>
      <c r="C70" s="41">
        <v>7446.9</v>
      </c>
      <c r="D70" s="41">
        <v>7446.9</v>
      </c>
      <c r="E70" s="41">
        <f t="shared" ref="E70:E93" si="6">D70/C70*100</f>
        <v>100</v>
      </c>
      <c r="F70" s="22"/>
      <c r="G70" s="2"/>
      <c r="H70" s="2"/>
      <c r="I70" s="2"/>
      <c r="J70" s="2"/>
      <c r="K70" s="2"/>
      <c r="L70" s="2"/>
      <c r="M70" s="75"/>
      <c r="N70" s="75"/>
      <c r="O70" s="75"/>
      <c r="P70" s="75"/>
      <c r="Q70" s="76"/>
      <c r="R70" s="75"/>
      <c r="S70" s="77"/>
      <c r="T70" s="75"/>
      <c r="U70" s="75"/>
    </row>
    <row r="71" spans="1:21" ht="45" x14ac:dyDescent="0.25">
      <c r="A71" s="56" t="s">
        <v>30</v>
      </c>
      <c r="B71" s="57" t="s">
        <v>24</v>
      </c>
      <c r="C71" s="41">
        <v>3785.2</v>
      </c>
      <c r="D71" s="41">
        <v>3785.2</v>
      </c>
      <c r="E71" s="41">
        <f t="shared" si="6"/>
        <v>100</v>
      </c>
      <c r="F71" s="41"/>
      <c r="G71" s="2"/>
      <c r="H71" s="2"/>
      <c r="I71" s="2"/>
      <c r="J71" s="2"/>
      <c r="K71" s="2"/>
      <c r="L71" s="2"/>
      <c r="M71" s="75"/>
      <c r="N71" s="75"/>
      <c r="O71" s="75"/>
      <c r="P71" s="75"/>
      <c r="Q71" s="76"/>
      <c r="R71" s="75"/>
      <c r="S71" s="77"/>
      <c r="T71" s="75"/>
      <c r="U71" s="75"/>
    </row>
    <row r="72" spans="1:21" ht="60" x14ac:dyDescent="0.25">
      <c r="A72" s="56" t="s">
        <v>152</v>
      </c>
      <c r="B72" s="57" t="s">
        <v>24</v>
      </c>
      <c r="C72" s="41">
        <v>7365.9</v>
      </c>
      <c r="D72" s="41">
        <v>7365.9</v>
      </c>
      <c r="E72" s="41">
        <f t="shared" si="6"/>
        <v>100</v>
      </c>
      <c r="F72" s="41"/>
      <c r="G72" s="132"/>
      <c r="H72" s="132"/>
      <c r="I72" s="132"/>
      <c r="J72" s="132"/>
      <c r="K72" s="132"/>
      <c r="L72" s="132"/>
      <c r="M72" s="130"/>
      <c r="N72" s="130"/>
      <c r="O72" s="130"/>
      <c r="P72" s="130"/>
      <c r="Q72" s="76"/>
      <c r="R72" s="130"/>
      <c r="S72" s="77"/>
      <c r="T72" s="130"/>
      <c r="U72" s="130"/>
    </row>
    <row r="73" spans="1:21" ht="75" x14ac:dyDescent="0.25">
      <c r="A73" s="56" t="s">
        <v>167</v>
      </c>
      <c r="B73" s="57" t="s">
        <v>71</v>
      </c>
      <c r="C73" s="41">
        <v>885.4</v>
      </c>
      <c r="D73" s="41">
        <v>885.4</v>
      </c>
      <c r="E73" s="41">
        <f t="shared" si="6"/>
        <v>100</v>
      </c>
      <c r="F73" s="41"/>
      <c r="G73" s="148"/>
      <c r="H73" s="148"/>
      <c r="I73" s="148"/>
      <c r="J73" s="148"/>
      <c r="K73" s="148"/>
      <c r="L73" s="148"/>
      <c r="M73" s="149"/>
      <c r="N73" s="149"/>
      <c r="O73" s="149"/>
      <c r="P73" s="149"/>
      <c r="Q73" s="76"/>
      <c r="R73" s="149"/>
      <c r="S73" s="77"/>
      <c r="T73" s="149"/>
      <c r="U73" s="149"/>
    </row>
    <row r="74" spans="1:21" ht="30" x14ac:dyDescent="0.25">
      <c r="A74" s="56" t="s">
        <v>168</v>
      </c>
      <c r="B74" s="57" t="s">
        <v>24</v>
      </c>
      <c r="C74" s="41">
        <v>1342.2</v>
      </c>
      <c r="D74" s="41">
        <v>1342.2</v>
      </c>
      <c r="E74" s="41">
        <f t="shared" si="6"/>
        <v>100</v>
      </c>
      <c r="F74" s="41"/>
      <c r="G74" s="148"/>
      <c r="H74" s="148"/>
      <c r="I74" s="148"/>
      <c r="J74" s="148"/>
      <c r="K74" s="148"/>
      <c r="L74" s="148"/>
      <c r="M74" s="149"/>
      <c r="N74" s="149"/>
      <c r="O74" s="149"/>
      <c r="P74" s="149"/>
      <c r="Q74" s="76"/>
      <c r="R74" s="149"/>
      <c r="S74" s="77"/>
      <c r="T74" s="149"/>
      <c r="U74" s="149"/>
    </row>
    <row r="75" spans="1:21" ht="30" x14ac:dyDescent="0.25">
      <c r="A75" s="56" t="s">
        <v>169</v>
      </c>
      <c r="B75" s="57" t="s">
        <v>24</v>
      </c>
      <c r="C75" s="41">
        <v>1057.3</v>
      </c>
      <c r="D75" s="41">
        <v>1057.3</v>
      </c>
      <c r="E75" s="41">
        <f t="shared" si="6"/>
        <v>100</v>
      </c>
      <c r="F75" s="41"/>
      <c r="G75" s="148"/>
      <c r="H75" s="148"/>
      <c r="I75" s="148"/>
      <c r="J75" s="148"/>
      <c r="K75" s="148"/>
      <c r="L75" s="148"/>
      <c r="M75" s="149"/>
      <c r="N75" s="149"/>
      <c r="O75" s="149"/>
      <c r="P75" s="149"/>
      <c r="Q75" s="76"/>
      <c r="R75" s="149"/>
      <c r="S75" s="77"/>
      <c r="T75" s="149"/>
      <c r="U75" s="149"/>
    </row>
    <row r="76" spans="1:21" ht="30" x14ac:dyDescent="0.25">
      <c r="A76" s="56" t="s">
        <v>153</v>
      </c>
      <c r="B76" s="57" t="s">
        <v>24</v>
      </c>
      <c r="C76" s="41">
        <v>669.3</v>
      </c>
      <c r="D76" s="41">
        <v>669.3</v>
      </c>
      <c r="E76" s="41">
        <f t="shared" si="6"/>
        <v>100</v>
      </c>
      <c r="F76" s="41"/>
      <c r="G76" s="132"/>
      <c r="H76" s="132"/>
      <c r="I76" s="132"/>
      <c r="J76" s="132"/>
      <c r="K76" s="132"/>
      <c r="L76" s="132"/>
      <c r="M76" s="130"/>
      <c r="N76" s="130"/>
      <c r="O76" s="130"/>
      <c r="P76" s="130"/>
      <c r="Q76" s="76"/>
      <c r="R76" s="130"/>
      <c r="S76" s="77"/>
      <c r="T76" s="130"/>
      <c r="U76" s="130"/>
    </row>
    <row r="77" spans="1:21" ht="75" x14ac:dyDescent="0.25">
      <c r="A77" s="56" t="s">
        <v>154</v>
      </c>
      <c r="B77" s="57" t="s">
        <v>70</v>
      </c>
      <c r="C77" s="41">
        <v>72</v>
      </c>
      <c r="D77" s="41">
        <v>72</v>
      </c>
      <c r="E77" s="41">
        <f t="shared" si="6"/>
        <v>100</v>
      </c>
      <c r="F77" s="41"/>
      <c r="G77" s="132"/>
      <c r="H77" s="132"/>
      <c r="I77" s="132"/>
      <c r="J77" s="132"/>
      <c r="K77" s="132"/>
      <c r="L77" s="132"/>
      <c r="M77" s="130"/>
      <c r="N77" s="130"/>
      <c r="O77" s="130"/>
      <c r="P77" s="130"/>
      <c r="Q77" s="76"/>
      <c r="R77" s="130"/>
      <c r="S77" s="77"/>
      <c r="T77" s="130"/>
      <c r="U77" s="130"/>
    </row>
    <row r="78" spans="1:21" ht="75" x14ac:dyDescent="0.25">
      <c r="A78" s="56" t="s">
        <v>154</v>
      </c>
      <c r="B78" s="57" t="s">
        <v>71</v>
      </c>
      <c r="C78" s="41">
        <v>1708.2</v>
      </c>
      <c r="D78" s="41">
        <v>1708.2</v>
      </c>
      <c r="E78" s="41">
        <f t="shared" si="6"/>
        <v>100</v>
      </c>
      <c r="F78" s="41"/>
      <c r="G78" s="132"/>
      <c r="H78" s="132"/>
      <c r="I78" s="132"/>
      <c r="J78" s="132"/>
      <c r="K78" s="132"/>
      <c r="L78" s="132"/>
      <c r="M78" s="130"/>
      <c r="N78" s="130"/>
      <c r="O78" s="130"/>
      <c r="P78" s="130"/>
      <c r="Q78" s="76"/>
      <c r="R78" s="130"/>
      <c r="S78" s="77"/>
      <c r="T78" s="130"/>
      <c r="U78" s="130"/>
    </row>
    <row r="79" spans="1:21" ht="75" x14ac:dyDescent="0.25">
      <c r="A79" s="56" t="s">
        <v>154</v>
      </c>
      <c r="B79" s="57" t="s">
        <v>24</v>
      </c>
      <c r="C79" s="41">
        <v>93.7</v>
      </c>
      <c r="D79" s="41">
        <v>93.7</v>
      </c>
      <c r="E79" s="41">
        <f t="shared" si="6"/>
        <v>100</v>
      </c>
      <c r="F79" s="41"/>
      <c r="G79" s="132"/>
      <c r="H79" s="132"/>
      <c r="I79" s="132"/>
      <c r="J79" s="132"/>
      <c r="K79" s="132"/>
      <c r="L79" s="132"/>
      <c r="M79" s="130"/>
      <c r="N79" s="130"/>
      <c r="O79" s="130"/>
      <c r="P79" s="130"/>
      <c r="Q79" s="76"/>
      <c r="R79" s="130"/>
      <c r="S79" s="77"/>
      <c r="T79" s="130"/>
      <c r="U79" s="130"/>
    </row>
    <row r="80" spans="1:21" ht="30" x14ac:dyDescent="0.25">
      <c r="A80" s="56" t="s">
        <v>147</v>
      </c>
      <c r="B80" s="57" t="s">
        <v>24</v>
      </c>
      <c r="C80" s="41">
        <v>79841.100000000006</v>
      </c>
      <c r="D80" s="41">
        <v>79713.600000000006</v>
      </c>
      <c r="E80" s="41">
        <f t="shared" si="6"/>
        <v>99.840307811390375</v>
      </c>
      <c r="F80" s="41"/>
      <c r="G80" s="107"/>
      <c r="H80" s="107"/>
      <c r="I80" s="107"/>
      <c r="J80" s="107"/>
      <c r="K80" s="107"/>
      <c r="L80" s="107"/>
      <c r="M80" s="102"/>
      <c r="N80" s="102"/>
      <c r="O80" s="102"/>
      <c r="P80" s="102"/>
      <c r="Q80" s="76"/>
      <c r="R80" s="102"/>
      <c r="S80" s="77"/>
      <c r="T80" s="102"/>
      <c r="U80" s="102"/>
    </row>
    <row r="81" spans="1:21" ht="105" x14ac:dyDescent="0.25">
      <c r="A81" s="56" t="s">
        <v>31</v>
      </c>
      <c r="B81" s="57" t="s">
        <v>24</v>
      </c>
      <c r="C81" s="41">
        <v>11525.3</v>
      </c>
      <c r="D81" s="41">
        <v>11525.3</v>
      </c>
      <c r="E81" s="41">
        <f t="shared" si="6"/>
        <v>100</v>
      </c>
      <c r="F81" s="41"/>
      <c r="G81" s="2"/>
      <c r="H81" s="2"/>
      <c r="I81" s="2"/>
      <c r="J81" s="2"/>
      <c r="K81" s="2"/>
      <c r="L81" s="2"/>
      <c r="M81" s="75"/>
      <c r="N81" s="75"/>
      <c r="O81" s="75"/>
      <c r="P81" s="75"/>
      <c r="Q81" s="76"/>
      <c r="R81" s="75"/>
      <c r="S81" s="77"/>
      <c r="T81" s="75"/>
      <c r="U81" s="75"/>
    </row>
    <row r="82" spans="1:21" ht="30" x14ac:dyDescent="0.25">
      <c r="A82" s="56" t="s">
        <v>32</v>
      </c>
      <c r="B82" s="57" t="s">
        <v>24</v>
      </c>
      <c r="C82" s="41">
        <v>2612.6</v>
      </c>
      <c r="D82" s="41">
        <v>2391</v>
      </c>
      <c r="E82" s="41">
        <f t="shared" si="6"/>
        <v>91.518028018066303</v>
      </c>
      <c r="F82" s="41"/>
      <c r="G82" s="2"/>
      <c r="H82" s="2"/>
      <c r="I82" s="2"/>
      <c r="J82" s="2"/>
      <c r="K82" s="2"/>
      <c r="L82" s="2"/>
      <c r="M82" s="75"/>
      <c r="N82" s="75"/>
      <c r="O82" s="75"/>
      <c r="P82" s="75"/>
      <c r="Q82" s="76"/>
      <c r="R82" s="75"/>
      <c r="S82" s="77"/>
      <c r="T82" s="75"/>
      <c r="U82" s="75"/>
    </row>
    <row r="83" spans="1:21" ht="30" x14ac:dyDescent="0.25">
      <c r="A83" s="56" t="s">
        <v>33</v>
      </c>
      <c r="B83" s="57" t="s">
        <v>24</v>
      </c>
      <c r="C83" s="41">
        <v>135.5</v>
      </c>
      <c r="D83" s="41">
        <v>135.5</v>
      </c>
      <c r="E83" s="41">
        <f t="shared" si="6"/>
        <v>100</v>
      </c>
      <c r="F83" s="41"/>
      <c r="G83" s="2"/>
      <c r="H83" s="2"/>
      <c r="I83" s="2"/>
      <c r="J83" s="2"/>
      <c r="K83" s="2"/>
      <c r="L83" s="2"/>
      <c r="M83" s="75"/>
      <c r="N83" s="75"/>
      <c r="O83" s="75"/>
      <c r="P83" s="75"/>
      <c r="Q83" s="76"/>
      <c r="R83" s="75"/>
      <c r="S83" s="77"/>
      <c r="T83" s="75"/>
      <c r="U83" s="75"/>
    </row>
    <row r="84" spans="1:21" ht="15.75" x14ac:dyDescent="0.25">
      <c r="A84" s="192" t="s">
        <v>18</v>
      </c>
      <c r="B84" s="193"/>
      <c r="C84" s="53">
        <f>SUM(C62:C83)</f>
        <v>206626.89999999997</v>
      </c>
      <c r="D84" s="53">
        <f>SUM(D62:D83)</f>
        <v>206277.79999999996</v>
      </c>
      <c r="E84" s="69">
        <f>D84/C84*100</f>
        <v>99.831048135552535</v>
      </c>
      <c r="F84" s="41"/>
      <c r="G84" s="52"/>
      <c r="H84" s="20"/>
      <c r="I84" s="20"/>
      <c r="J84" s="20"/>
      <c r="K84" s="20"/>
      <c r="L84" s="20"/>
      <c r="M84" s="75"/>
      <c r="N84" s="75"/>
      <c r="O84" s="75"/>
      <c r="P84" s="75"/>
      <c r="Q84" s="76"/>
      <c r="R84" s="75"/>
      <c r="S84" s="77"/>
      <c r="T84" s="75"/>
      <c r="U84" s="75"/>
    </row>
    <row r="85" spans="1:21" ht="15.75" x14ac:dyDescent="0.25">
      <c r="A85" s="194" t="s">
        <v>26</v>
      </c>
      <c r="B85" s="194"/>
      <c r="C85" s="54">
        <f>C62+C63+C64+C65+C66+C67+C68+C69+C70+C71+C80+C81+C82+C83+C79+C76+C72+C75+C74</f>
        <v>203961.3</v>
      </c>
      <c r="D85" s="54">
        <f>D62+D63+D64+D65+D66+D67+D68+D69+D70+D71+D80+D81+D82+D83+D79+D76+D72+D75+D74</f>
        <v>203612.19999999998</v>
      </c>
      <c r="E85" s="69">
        <f>D85/C85*100</f>
        <v>99.828840078975773</v>
      </c>
      <c r="F85" s="41"/>
      <c r="G85" s="2"/>
      <c r="H85" s="2"/>
      <c r="I85" s="2"/>
      <c r="J85" s="2"/>
      <c r="K85" s="2"/>
      <c r="L85" s="2"/>
      <c r="M85" s="75"/>
      <c r="N85" s="75"/>
      <c r="O85" s="75"/>
      <c r="P85" s="75"/>
      <c r="Q85" s="76"/>
      <c r="R85" s="75"/>
      <c r="S85" s="77"/>
      <c r="T85" s="75"/>
      <c r="U85" s="75"/>
    </row>
    <row r="86" spans="1:21" ht="31.5" x14ac:dyDescent="0.25">
      <c r="A86" s="103"/>
      <c r="B86" s="104" t="s">
        <v>61</v>
      </c>
      <c r="C86" s="54">
        <f>C78+C73</f>
        <v>2593.6</v>
      </c>
      <c r="D86" s="54">
        <f>D78+D73</f>
        <v>2593.6</v>
      </c>
      <c r="E86" s="69"/>
      <c r="F86" s="41"/>
      <c r="G86" s="107"/>
      <c r="H86" s="107"/>
      <c r="I86" s="107"/>
      <c r="J86" s="107"/>
      <c r="K86" s="107"/>
      <c r="L86" s="107"/>
      <c r="M86" s="102"/>
      <c r="N86" s="102"/>
      <c r="O86" s="102"/>
      <c r="P86" s="102"/>
      <c r="Q86" s="76"/>
      <c r="R86" s="102"/>
      <c r="S86" s="77"/>
      <c r="T86" s="102"/>
      <c r="U86" s="102"/>
    </row>
    <row r="87" spans="1:21" ht="15.75" x14ac:dyDescent="0.25">
      <c r="A87" s="197" t="s">
        <v>27</v>
      </c>
      <c r="B87" s="198"/>
      <c r="C87" s="54">
        <f>C77</f>
        <v>72</v>
      </c>
      <c r="D87" s="54">
        <f>D77</f>
        <v>72</v>
      </c>
      <c r="E87" s="69">
        <v>100</v>
      </c>
      <c r="F87" s="41"/>
      <c r="G87" s="2"/>
      <c r="H87" s="2"/>
      <c r="I87" s="2"/>
      <c r="J87" s="2"/>
      <c r="K87" s="2"/>
      <c r="L87" s="2"/>
      <c r="M87" s="75"/>
      <c r="N87" s="75"/>
      <c r="O87" s="75"/>
      <c r="P87" s="75"/>
      <c r="Q87" s="76"/>
      <c r="R87" s="75"/>
      <c r="S87" s="77"/>
      <c r="T87" s="75"/>
      <c r="U87" s="75"/>
    </row>
    <row r="88" spans="1:21" x14ac:dyDescent="0.25">
      <c r="A88" s="191" t="s">
        <v>34</v>
      </c>
      <c r="B88" s="191"/>
      <c r="C88" s="191"/>
      <c r="D88" s="191"/>
      <c r="E88" s="191"/>
      <c r="F88" s="191"/>
      <c r="G88" s="2"/>
      <c r="H88" s="2"/>
      <c r="I88" s="2"/>
      <c r="J88" s="2"/>
      <c r="K88" s="2"/>
      <c r="L88" s="2"/>
      <c r="M88" s="75"/>
      <c r="N88" s="75"/>
      <c r="O88" s="75"/>
      <c r="P88" s="75"/>
      <c r="Q88" s="76"/>
      <c r="R88" s="75"/>
      <c r="S88" s="77"/>
      <c r="T88" s="75"/>
      <c r="U88" s="75"/>
    </row>
    <row r="89" spans="1:21" ht="15.75" x14ac:dyDescent="0.25">
      <c r="A89" s="199" t="s">
        <v>18</v>
      </c>
      <c r="B89" s="199"/>
      <c r="C89" s="40">
        <f>C15+C47+C84+C58</f>
        <v>3311317.5999999992</v>
      </c>
      <c r="D89" s="40">
        <f>D15+D47+D84+D58</f>
        <v>3236187.2999999993</v>
      </c>
      <c r="E89" s="69">
        <f>D89/C89*100</f>
        <v>97.731105587697172</v>
      </c>
      <c r="F89" s="41"/>
      <c r="G89" s="2"/>
      <c r="H89" s="2"/>
      <c r="I89" s="2"/>
      <c r="J89" s="2"/>
      <c r="K89" s="2"/>
      <c r="L89" s="2"/>
      <c r="M89" s="75"/>
      <c r="N89" s="75"/>
      <c r="O89" s="75"/>
      <c r="P89" s="75"/>
      <c r="Q89" s="76"/>
      <c r="R89" s="75"/>
      <c r="S89" s="77"/>
      <c r="T89" s="75"/>
      <c r="U89" s="75"/>
    </row>
    <row r="90" spans="1:21" ht="15.75" x14ac:dyDescent="0.25">
      <c r="A90" s="194" t="s">
        <v>26</v>
      </c>
      <c r="B90" s="194"/>
      <c r="C90" s="40">
        <f>C16+C48+C85+C59</f>
        <v>1009532</v>
      </c>
      <c r="D90" s="40">
        <f>D16+D48+D85+D59</f>
        <v>1003720.6</v>
      </c>
      <c r="E90" s="69">
        <f t="shared" si="6"/>
        <v>99.424347123221452</v>
      </c>
      <c r="F90" s="41"/>
      <c r="G90" s="2"/>
      <c r="H90" s="2"/>
      <c r="I90" s="2"/>
      <c r="J90" s="2"/>
      <c r="K90" s="2"/>
      <c r="L90" s="2"/>
      <c r="M90" s="75"/>
      <c r="N90" s="75"/>
      <c r="O90" s="75"/>
      <c r="P90" s="75"/>
      <c r="Q90" s="76"/>
      <c r="R90" s="75"/>
      <c r="S90" s="77"/>
      <c r="T90" s="75"/>
      <c r="U90" s="75"/>
    </row>
    <row r="91" spans="1:21" ht="31.5" x14ac:dyDescent="0.25">
      <c r="A91" s="103"/>
      <c r="B91" s="104" t="s">
        <v>61</v>
      </c>
      <c r="C91" s="40">
        <f>C49+C86</f>
        <v>174009.80000000002</v>
      </c>
      <c r="D91" s="40">
        <f>D49+D86</f>
        <v>174009.80000000002</v>
      </c>
      <c r="E91" s="69">
        <f t="shared" si="6"/>
        <v>100</v>
      </c>
      <c r="F91" s="41"/>
      <c r="G91" s="28"/>
      <c r="H91" s="28"/>
      <c r="I91" s="28"/>
      <c r="J91" s="28"/>
      <c r="K91" s="28"/>
      <c r="L91" s="28"/>
      <c r="M91" s="75"/>
      <c r="N91" s="75"/>
      <c r="O91" s="75"/>
      <c r="P91" s="75"/>
      <c r="Q91" s="76"/>
      <c r="R91" s="75"/>
      <c r="S91" s="77"/>
      <c r="T91" s="75"/>
      <c r="U91" s="75"/>
    </row>
    <row r="92" spans="1:21" ht="15.75" x14ac:dyDescent="0.25">
      <c r="A92" s="197" t="s">
        <v>27</v>
      </c>
      <c r="B92" s="198"/>
      <c r="C92" s="40">
        <f>C17+C50+C87+C60</f>
        <v>2127775.7999999998</v>
      </c>
      <c r="D92" s="40">
        <f>D17+D50+D87+D60</f>
        <v>2058456.8999999997</v>
      </c>
      <c r="E92" s="69">
        <f>D92/C92*100</f>
        <v>96.742189661147563</v>
      </c>
      <c r="F92" s="41"/>
      <c r="G92" s="2"/>
      <c r="H92" s="2"/>
      <c r="I92" s="2"/>
      <c r="J92" s="2"/>
      <c r="K92" s="2"/>
      <c r="L92" s="2"/>
      <c r="M92" s="75"/>
      <c r="N92" s="75"/>
      <c r="O92" s="75"/>
      <c r="P92" s="75"/>
      <c r="Q92" s="76"/>
      <c r="R92" s="75"/>
      <c r="S92" s="77"/>
      <c r="T92" s="75"/>
      <c r="U92" s="75"/>
    </row>
    <row r="93" spans="1:21" ht="15.75" hidden="1" customHeight="1" x14ac:dyDescent="0.25">
      <c r="A93" s="195" t="s">
        <v>61</v>
      </c>
      <c r="B93" s="196"/>
      <c r="C93" s="4">
        <f>C51</f>
        <v>0</v>
      </c>
      <c r="D93" s="4">
        <f>D51</f>
        <v>0</v>
      </c>
      <c r="E93" s="5" t="e">
        <f t="shared" si="6"/>
        <v>#DIV/0!</v>
      </c>
      <c r="F93" s="5"/>
      <c r="G93" s="2"/>
      <c r="H93" s="2"/>
      <c r="I93" s="2"/>
      <c r="J93" s="2"/>
      <c r="K93" s="2"/>
      <c r="L93" s="2"/>
      <c r="M93" s="75"/>
      <c r="N93" s="75"/>
      <c r="O93" s="75"/>
      <c r="P93" s="75"/>
      <c r="Q93" s="76"/>
      <c r="R93" s="75"/>
      <c r="S93" s="77"/>
      <c r="T93" s="75"/>
      <c r="U93" s="75"/>
    </row>
    <row r="94" spans="1:21" x14ac:dyDescent="0.25">
      <c r="A94" s="9"/>
      <c r="B94" s="9"/>
      <c r="C94" s="9"/>
      <c r="D94" s="9"/>
      <c r="E94" s="9"/>
      <c r="F94" s="9"/>
      <c r="G94" s="2"/>
      <c r="H94" s="2"/>
      <c r="I94" s="2"/>
      <c r="J94" s="2"/>
      <c r="K94" s="2"/>
      <c r="L94" s="2"/>
      <c r="M94" s="75"/>
      <c r="N94" s="75"/>
      <c r="O94" s="75"/>
      <c r="P94" s="75"/>
      <c r="Q94" s="76"/>
      <c r="R94" s="75"/>
      <c r="S94" s="77"/>
      <c r="T94" s="75"/>
      <c r="U94" s="75"/>
    </row>
    <row r="95" spans="1:21" x14ac:dyDescent="0.25">
      <c r="A95" s="9"/>
      <c r="B95" s="9"/>
      <c r="C95" s="74"/>
      <c r="D95" s="74"/>
      <c r="E95" s="9"/>
      <c r="F95" s="9"/>
      <c r="G95" s="2"/>
      <c r="H95" s="2"/>
      <c r="I95" s="2"/>
      <c r="J95" s="2"/>
      <c r="K95" s="2"/>
      <c r="L95" s="2"/>
      <c r="M95" s="75"/>
      <c r="N95" s="75"/>
      <c r="O95" s="75"/>
      <c r="P95" s="75"/>
      <c r="Q95" s="76"/>
      <c r="R95" s="75"/>
      <c r="S95" s="77"/>
      <c r="T95" s="75"/>
      <c r="U95" s="75"/>
    </row>
    <row r="96" spans="1:21" x14ac:dyDescent="0.25">
      <c r="A96" s="68"/>
      <c r="B96" s="68"/>
      <c r="C96" s="68"/>
      <c r="D96" s="68"/>
      <c r="E96" s="68"/>
      <c r="F96" s="68"/>
      <c r="G96" s="2"/>
      <c r="H96" s="2"/>
      <c r="I96" s="2"/>
      <c r="J96" s="2"/>
      <c r="K96" s="2"/>
      <c r="L96" s="2"/>
      <c r="M96" s="75"/>
      <c r="N96" s="75"/>
      <c r="O96" s="75"/>
      <c r="P96" s="75"/>
      <c r="Q96" s="76"/>
      <c r="R96" s="75"/>
      <c r="S96" s="77"/>
      <c r="T96" s="75"/>
      <c r="U96" s="75"/>
    </row>
    <row r="97" spans="1:21" ht="18.75" x14ac:dyDescent="0.3">
      <c r="A97" s="98"/>
      <c r="B97" s="99"/>
      <c r="C97" s="99"/>
      <c r="D97" s="100"/>
      <c r="E97" s="99"/>
      <c r="F97" s="99"/>
      <c r="G97" s="2"/>
      <c r="H97" s="2"/>
      <c r="I97" s="2"/>
      <c r="J97" s="2"/>
      <c r="K97" s="2"/>
      <c r="L97" s="2"/>
      <c r="M97" s="75"/>
      <c r="N97" s="75"/>
      <c r="O97" s="75"/>
      <c r="P97" s="75"/>
      <c r="Q97" s="76"/>
      <c r="R97" s="75"/>
      <c r="S97" s="77"/>
      <c r="T97" s="75"/>
      <c r="U97" s="75"/>
    </row>
    <row r="98" spans="1:21" ht="18.75" x14ac:dyDescent="0.3">
      <c r="A98" s="98" t="s">
        <v>162</v>
      </c>
      <c r="B98" s="99"/>
      <c r="C98" s="100"/>
      <c r="D98" s="99"/>
      <c r="E98" s="99" t="s">
        <v>163</v>
      </c>
      <c r="F98" s="9"/>
      <c r="G98" s="2"/>
      <c r="H98" s="2"/>
      <c r="I98" s="2"/>
      <c r="J98" s="2"/>
      <c r="K98" s="2"/>
      <c r="L98" s="2"/>
      <c r="M98" s="75"/>
      <c r="N98" s="75"/>
      <c r="O98" s="75"/>
      <c r="P98" s="75"/>
      <c r="Q98" s="76"/>
      <c r="R98" s="75"/>
      <c r="S98" s="77"/>
      <c r="T98" s="75"/>
      <c r="U98" s="75"/>
    </row>
    <row r="99" spans="1:21" x14ac:dyDescent="0.25">
      <c r="A99" s="9"/>
      <c r="B99" s="9"/>
      <c r="C99" s="9"/>
      <c r="D99" s="9"/>
      <c r="E99" s="9"/>
      <c r="F99" s="9"/>
      <c r="G99" s="2"/>
      <c r="H99" s="2"/>
      <c r="I99" s="2"/>
      <c r="J99" s="2"/>
      <c r="K99" s="2"/>
      <c r="L99" s="2"/>
      <c r="M99" s="75"/>
      <c r="N99" s="75"/>
      <c r="O99" s="75"/>
      <c r="P99" s="75"/>
      <c r="Q99" s="76"/>
      <c r="R99" s="75"/>
      <c r="S99" s="77"/>
      <c r="T99" s="75"/>
      <c r="U99" s="75"/>
    </row>
    <row r="100" spans="1:21" x14ac:dyDescent="0.25">
      <c r="A100" s="9"/>
      <c r="B100" s="9"/>
      <c r="C100" s="9"/>
      <c r="D100" s="9"/>
      <c r="E100" s="9"/>
      <c r="F100" s="9"/>
      <c r="G100" s="2"/>
      <c r="H100" s="2"/>
      <c r="I100" s="2"/>
      <c r="J100" s="2"/>
      <c r="K100" s="2"/>
      <c r="L100" s="2"/>
      <c r="M100" s="75"/>
      <c r="N100" s="75"/>
      <c r="O100" s="75"/>
      <c r="P100" s="75"/>
      <c r="Q100" s="76"/>
      <c r="R100" s="75"/>
      <c r="S100" s="77"/>
      <c r="T100" s="75"/>
      <c r="U100" s="75"/>
    </row>
    <row r="101" spans="1:21" x14ac:dyDescent="0.25">
      <c r="A101" s="9"/>
      <c r="B101" s="9"/>
      <c r="C101" s="9"/>
      <c r="D101" s="9"/>
      <c r="E101" s="9"/>
      <c r="F101" s="9"/>
      <c r="G101" s="2"/>
      <c r="H101" s="2"/>
      <c r="I101" s="2"/>
      <c r="J101" s="2"/>
      <c r="K101" s="2"/>
      <c r="L101" s="2"/>
      <c r="M101" s="75"/>
      <c r="N101" s="75"/>
      <c r="O101" s="75"/>
      <c r="P101" s="75"/>
      <c r="Q101" s="76"/>
      <c r="R101" s="75"/>
      <c r="S101" s="77"/>
      <c r="T101" s="75"/>
      <c r="U101" s="75"/>
    </row>
    <row r="102" spans="1:21" x14ac:dyDescent="0.25">
      <c r="A102" s="81" t="s">
        <v>149</v>
      </c>
      <c r="B102" s="9"/>
      <c r="C102" s="9"/>
      <c r="D102" s="9"/>
      <c r="E102" s="9"/>
      <c r="F102" s="9"/>
      <c r="G102" s="2"/>
      <c r="H102" s="2"/>
      <c r="I102" s="2"/>
      <c r="J102" s="2"/>
      <c r="K102" s="2"/>
      <c r="L102" s="2"/>
      <c r="M102" s="75"/>
      <c r="N102" s="75"/>
      <c r="O102" s="75"/>
      <c r="P102" s="75"/>
      <c r="Q102" s="76"/>
      <c r="R102" s="186"/>
      <c r="S102" s="77"/>
      <c r="T102" s="75"/>
      <c r="U102" s="187"/>
    </row>
    <row r="103" spans="1:21" x14ac:dyDescent="0.25">
      <c r="A103" s="9"/>
      <c r="B103" s="9"/>
      <c r="C103" s="9"/>
      <c r="D103" s="9"/>
      <c r="E103" s="9"/>
      <c r="F103" s="9"/>
      <c r="G103" s="2"/>
      <c r="H103" s="2"/>
      <c r="I103" s="2"/>
      <c r="J103" s="2"/>
      <c r="K103" s="2"/>
      <c r="L103" s="2"/>
      <c r="M103" s="76"/>
      <c r="N103" s="76"/>
      <c r="O103" s="75"/>
      <c r="P103" s="75"/>
      <c r="Q103" s="76"/>
      <c r="R103" s="186"/>
      <c r="S103" s="77"/>
      <c r="T103" s="75"/>
      <c r="U103" s="187"/>
    </row>
    <row r="104" spans="1:21" x14ac:dyDescent="0.25">
      <c r="A104" s="9"/>
      <c r="B104" s="9"/>
      <c r="C104" s="9"/>
      <c r="D104" s="9"/>
      <c r="E104" s="9"/>
      <c r="F104" s="9"/>
      <c r="G104" s="2"/>
      <c r="H104" s="2"/>
      <c r="I104" s="2"/>
      <c r="J104" s="2"/>
      <c r="K104" s="2"/>
      <c r="L104" s="2"/>
      <c r="M104" s="76"/>
      <c r="N104" s="76"/>
      <c r="O104" s="76"/>
      <c r="P104" s="78"/>
      <c r="Q104" s="76"/>
      <c r="R104" s="75"/>
      <c r="S104" s="77"/>
      <c r="T104" s="79"/>
      <c r="U104" s="75"/>
    </row>
    <row r="105" spans="1:21" x14ac:dyDescent="0.25">
      <c r="A105" s="9"/>
      <c r="B105" s="9"/>
      <c r="C105" s="9"/>
      <c r="D105" s="9"/>
      <c r="E105" s="9"/>
      <c r="F105" s="9"/>
      <c r="G105" s="2"/>
      <c r="H105" s="2"/>
      <c r="I105" s="2"/>
      <c r="J105" s="2"/>
      <c r="K105" s="2"/>
      <c r="L105" s="2"/>
      <c r="M105" s="76"/>
      <c r="N105" s="76"/>
      <c r="O105" s="76"/>
      <c r="P105" s="78"/>
      <c r="Q105" s="76"/>
      <c r="R105" s="76"/>
      <c r="S105" s="77"/>
      <c r="T105" s="80"/>
      <c r="U105" s="77"/>
    </row>
    <row r="106" spans="1:21" x14ac:dyDescent="0.25">
      <c r="A106" s="9"/>
      <c r="B106" s="9"/>
      <c r="C106" s="9"/>
      <c r="D106" s="9"/>
      <c r="E106" s="9"/>
      <c r="F106" s="9"/>
      <c r="G106" s="2"/>
      <c r="H106" s="2"/>
      <c r="I106" s="2"/>
      <c r="J106" s="2"/>
      <c r="K106" s="2"/>
      <c r="L106" s="2"/>
      <c r="M106" s="76"/>
      <c r="N106" s="76"/>
      <c r="O106" s="76"/>
      <c r="P106" s="76"/>
      <c r="Q106" s="76"/>
      <c r="R106" s="76"/>
      <c r="S106" s="77"/>
      <c r="T106" s="77"/>
      <c r="U106" s="77"/>
    </row>
    <row r="107" spans="1:21" x14ac:dyDescent="0.25">
      <c r="A107" s="9"/>
      <c r="B107" s="9"/>
      <c r="C107" s="9"/>
      <c r="D107" s="9"/>
      <c r="E107" s="9"/>
      <c r="F107" s="9"/>
      <c r="G107" s="2"/>
      <c r="H107" s="2"/>
      <c r="I107" s="2"/>
      <c r="J107" s="2"/>
      <c r="K107" s="2"/>
      <c r="L107" s="2"/>
      <c r="M107" s="76"/>
      <c r="N107" s="76"/>
      <c r="O107" s="76"/>
      <c r="P107" s="76"/>
      <c r="Q107" s="76"/>
      <c r="R107" s="76"/>
      <c r="S107" s="77"/>
      <c r="T107" s="77"/>
      <c r="U107" s="77"/>
    </row>
    <row r="108" spans="1:21" x14ac:dyDescent="0.25">
      <c r="A108" s="9"/>
      <c r="B108" s="9"/>
      <c r="C108" s="9"/>
      <c r="D108" s="9"/>
      <c r="E108" s="9"/>
      <c r="F108" s="9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21" x14ac:dyDescent="0.25">
      <c r="A109" s="9"/>
      <c r="B109" s="9"/>
      <c r="C109" s="9"/>
      <c r="D109" s="9"/>
      <c r="E109" s="9"/>
      <c r="F109" s="9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21" x14ac:dyDescent="0.25">
      <c r="A110" s="9"/>
      <c r="B110" s="9"/>
      <c r="C110" s="9"/>
      <c r="D110" s="9"/>
      <c r="E110" s="9"/>
      <c r="F110" s="9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21" x14ac:dyDescent="0.25">
      <c r="A111" s="9"/>
      <c r="B111" s="9"/>
      <c r="C111" s="9"/>
      <c r="D111" s="9"/>
      <c r="E111" s="9"/>
      <c r="F111" s="9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21" x14ac:dyDescent="0.25">
      <c r="A112" s="9"/>
      <c r="B112" s="9"/>
      <c r="C112" s="9"/>
      <c r="D112" s="9"/>
      <c r="E112" s="9"/>
      <c r="F112" s="9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9"/>
      <c r="B113" s="9"/>
      <c r="C113" s="9"/>
      <c r="D113" s="9"/>
      <c r="E113" s="9"/>
      <c r="F113" s="9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9"/>
      <c r="B114" s="9"/>
      <c r="C114" s="9"/>
      <c r="D114" s="9"/>
      <c r="E114" s="9"/>
      <c r="F114" s="9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9"/>
      <c r="B115" s="9"/>
      <c r="C115" s="9"/>
      <c r="D115" s="9"/>
      <c r="E115" s="9"/>
      <c r="F115" s="9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9"/>
      <c r="B116" s="9"/>
      <c r="C116" s="9"/>
      <c r="D116" s="9"/>
      <c r="E116" s="9"/>
      <c r="F116" s="9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9"/>
      <c r="B117" s="9"/>
      <c r="C117" s="9"/>
      <c r="D117" s="9"/>
      <c r="E117" s="9"/>
      <c r="F117" s="9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9"/>
      <c r="B118" s="9"/>
      <c r="C118" s="9"/>
      <c r="D118" s="9"/>
      <c r="E118" s="9"/>
      <c r="F118" s="9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9"/>
      <c r="B119" s="9"/>
      <c r="C119" s="9"/>
      <c r="D119" s="9"/>
      <c r="E119" s="9"/>
      <c r="F119" s="9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9"/>
      <c r="B120" s="9"/>
      <c r="C120" s="9"/>
      <c r="D120" s="9"/>
      <c r="E120" s="9"/>
      <c r="F120" s="9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9"/>
      <c r="B121" s="9"/>
      <c r="C121" s="9"/>
      <c r="D121" s="9"/>
      <c r="E121" s="9"/>
      <c r="F121" s="9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</sheetData>
  <mergeCells count="37">
    <mergeCell ref="E1:F1"/>
    <mergeCell ref="A48:B48"/>
    <mergeCell ref="A51:B51"/>
    <mergeCell ref="A5:E5"/>
    <mergeCell ref="A15:B15"/>
    <mergeCell ref="A16:B16"/>
    <mergeCell ref="A17:B17"/>
    <mergeCell ref="A47:B47"/>
    <mergeCell ref="A8:F8"/>
    <mergeCell ref="A18:F18"/>
    <mergeCell ref="A50:B50"/>
    <mergeCell ref="A30:A31"/>
    <mergeCell ref="A32:A34"/>
    <mergeCell ref="A60:B60"/>
    <mergeCell ref="A3:F3"/>
    <mergeCell ref="A52:F52"/>
    <mergeCell ref="A58:B58"/>
    <mergeCell ref="A59:B59"/>
    <mergeCell ref="A53:A54"/>
    <mergeCell ref="A9:A10"/>
    <mergeCell ref="A36:A37"/>
    <mergeCell ref="A38:A39"/>
    <mergeCell ref="A40:A41"/>
    <mergeCell ref="A20:A21"/>
    <mergeCell ref="A42:A43"/>
    <mergeCell ref="A23:A24"/>
    <mergeCell ref="R102:R103"/>
    <mergeCell ref="U102:U103"/>
    <mergeCell ref="A61:F61"/>
    <mergeCell ref="A88:F88"/>
    <mergeCell ref="A84:B84"/>
    <mergeCell ref="A85:B85"/>
    <mergeCell ref="A93:B93"/>
    <mergeCell ref="A87:B87"/>
    <mergeCell ref="A89:B89"/>
    <mergeCell ref="A90:B90"/>
    <mergeCell ref="A92:B92"/>
  </mergeCells>
  <pageMargins left="0.70866141732283472" right="0.70866141732283472" top="0.74803149606299213" bottom="0.74803149606299213" header="0.31496062992125984" footer="0.31496062992125984"/>
  <pageSetup paperSize="9" scale="5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25"/>
  <sheetViews>
    <sheetView tabSelected="1" view="pageBreakPreview" topLeftCell="A81" zoomScale="60" zoomScaleNormal="100" workbookViewId="0">
      <selection activeCell="A97" sqref="A97"/>
    </sheetView>
  </sheetViews>
  <sheetFormatPr defaultRowHeight="15" x14ac:dyDescent="0.25"/>
  <cols>
    <col min="1" max="1" width="53.28515625" customWidth="1"/>
    <col min="2" max="2" width="19.140625" customWidth="1"/>
    <col min="3" max="3" width="24.5703125" customWidth="1"/>
    <col min="4" max="4" width="25.28515625" customWidth="1"/>
    <col min="5" max="5" width="11.5703125" customWidth="1"/>
    <col min="6" max="6" width="27.5703125" customWidth="1"/>
  </cols>
  <sheetData>
    <row r="1" spans="1:18" ht="13.5" customHeight="1" x14ac:dyDescent="0.25">
      <c r="A1" s="36"/>
      <c r="B1" s="36"/>
      <c r="C1" s="36"/>
      <c r="D1" s="36"/>
      <c r="E1" s="208"/>
      <c r="F1" s="208"/>
    </row>
    <row r="2" spans="1:18" x14ac:dyDescent="0.25">
      <c r="A2" s="36"/>
      <c r="B2" s="36"/>
      <c r="C2" s="36"/>
      <c r="D2" s="36"/>
      <c r="E2" s="36"/>
      <c r="F2" s="36"/>
    </row>
    <row r="3" spans="1:18" ht="15.75" x14ac:dyDescent="0.25">
      <c r="A3" s="202" t="s">
        <v>36</v>
      </c>
      <c r="B3" s="202"/>
      <c r="C3" s="202"/>
      <c r="D3" s="202"/>
      <c r="E3" s="202"/>
      <c r="F3" s="30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31"/>
      <c r="B4" s="31"/>
      <c r="C4" s="31"/>
      <c r="D4" s="31"/>
      <c r="E4" s="31"/>
      <c r="F4" s="3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211" t="s">
        <v>37</v>
      </c>
      <c r="B5" s="211"/>
      <c r="C5" s="211"/>
      <c r="D5" s="211"/>
      <c r="E5" s="211"/>
      <c r="F5" s="3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2"/>
      <c r="B6" s="32"/>
      <c r="C6" s="32"/>
      <c r="D6" s="32"/>
      <c r="E6" s="32"/>
      <c r="F6" s="30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4" t="s">
        <v>14</v>
      </c>
      <c r="B7" s="35" t="s">
        <v>23</v>
      </c>
      <c r="C7" s="35" t="s">
        <v>1</v>
      </c>
      <c r="D7" s="35" t="s">
        <v>2</v>
      </c>
      <c r="E7" s="35" t="s">
        <v>3</v>
      </c>
      <c r="F7" s="35" t="s">
        <v>38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212" t="s">
        <v>110</v>
      </c>
      <c r="B8" s="212"/>
      <c r="C8" s="212"/>
      <c r="D8" s="212"/>
      <c r="E8" s="212"/>
      <c r="F8" s="21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15.75" customHeight="1" x14ac:dyDescent="0.25">
      <c r="A9" s="204" t="s">
        <v>97</v>
      </c>
      <c r="B9" s="89" t="s">
        <v>24</v>
      </c>
      <c r="C9" s="40">
        <v>100</v>
      </c>
      <c r="D9" s="40">
        <v>100</v>
      </c>
      <c r="E9" s="41">
        <f t="shared" ref="E9:E14" si="0">D9/C9*100</f>
        <v>100</v>
      </c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</row>
    <row r="10" spans="1:18" s="27" customFormat="1" ht="27.75" customHeight="1" x14ac:dyDescent="0.25">
      <c r="A10" s="205"/>
      <c r="B10" s="42" t="s">
        <v>25</v>
      </c>
      <c r="C10" s="40">
        <v>100</v>
      </c>
      <c r="D10" s="40">
        <v>100</v>
      </c>
      <c r="E10" s="41">
        <f>D10/C10*100</f>
        <v>100</v>
      </c>
      <c r="F10" s="22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 spans="1:18" ht="31.5" x14ac:dyDescent="0.25">
      <c r="A11" s="38" t="s">
        <v>15</v>
      </c>
      <c r="B11" s="39" t="s">
        <v>24</v>
      </c>
      <c r="C11" s="40">
        <v>100</v>
      </c>
      <c r="D11" s="40">
        <f>К2!E11</f>
        <v>99.527394470843618</v>
      </c>
      <c r="E11" s="41">
        <f>D11/C11*100</f>
        <v>99.527394470843618</v>
      </c>
      <c r="F11" s="2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47.25" x14ac:dyDescent="0.25">
      <c r="A12" s="38" t="s">
        <v>16</v>
      </c>
      <c r="B12" s="55" t="s">
        <v>25</v>
      </c>
      <c r="C12" s="40">
        <v>100</v>
      </c>
      <c r="D12" s="40">
        <f>К2!E12</f>
        <v>100</v>
      </c>
      <c r="E12" s="41">
        <f t="shared" si="0"/>
        <v>100</v>
      </c>
      <c r="F12" s="2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4.5" x14ac:dyDescent="0.25">
      <c r="A13" s="43" t="s">
        <v>17</v>
      </c>
      <c r="B13" s="55" t="s">
        <v>25</v>
      </c>
      <c r="C13" s="40">
        <v>100</v>
      </c>
      <c r="D13" s="40">
        <f>К2!E13</f>
        <v>100</v>
      </c>
      <c r="E13" s="41">
        <f t="shared" si="0"/>
        <v>100</v>
      </c>
      <c r="F13" s="2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</row>
    <row r="14" spans="1:18" ht="31.5" x14ac:dyDescent="0.25">
      <c r="A14" s="43" t="s">
        <v>105</v>
      </c>
      <c r="B14" s="39" t="s">
        <v>24</v>
      </c>
      <c r="C14" s="41">
        <v>100</v>
      </c>
      <c r="D14" s="40">
        <v>100</v>
      </c>
      <c r="E14" s="41">
        <f t="shared" si="0"/>
        <v>100</v>
      </c>
      <c r="F14" s="2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</row>
    <row r="15" spans="1:18" x14ac:dyDescent="0.25">
      <c r="F15" s="58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32.25" customHeight="1" x14ac:dyDescent="0.25">
      <c r="A16" s="192" t="s">
        <v>18</v>
      </c>
      <c r="B16" s="215"/>
      <c r="C16" s="215"/>
      <c r="D16" s="193"/>
      <c r="E16" s="53">
        <f>(E9+E10+E11+E12+E13+E14)/6</f>
        <v>99.921232411807253</v>
      </c>
      <c r="F16" s="51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32.25" customHeight="1" x14ac:dyDescent="0.25">
      <c r="A17" s="197" t="s">
        <v>26</v>
      </c>
      <c r="B17" s="216"/>
      <c r="C17" s="216"/>
      <c r="D17" s="198"/>
      <c r="E17" s="54">
        <f>(E9+E11+E14)/3</f>
        <v>99.842464823614534</v>
      </c>
      <c r="F17" s="3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32.25" customHeight="1" x14ac:dyDescent="0.25">
      <c r="A18" s="197" t="s">
        <v>27</v>
      </c>
      <c r="B18" s="216"/>
      <c r="C18" s="216"/>
      <c r="D18" s="198"/>
      <c r="E18" s="54">
        <f>(E10+E12+E13)/3</f>
        <v>100</v>
      </c>
      <c r="F18" s="37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225" t="s">
        <v>111</v>
      </c>
      <c r="B19" s="225"/>
      <c r="C19" s="225"/>
      <c r="D19" s="225"/>
      <c r="E19" s="225"/>
      <c r="F19" s="225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46.5" customHeight="1" x14ac:dyDescent="0.25">
      <c r="A20" s="204" t="s">
        <v>106</v>
      </c>
      <c r="B20" s="42" t="s">
        <v>24</v>
      </c>
      <c r="C20" s="136">
        <v>100</v>
      </c>
      <c r="D20" s="136">
        <v>80.099999999999994</v>
      </c>
      <c r="E20" s="41">
        <f>D20/C20*100</f>
        <v>80.099999999999994</v>
      </c>
      <c r="F20" s="59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1:18" ht="38.25" customHeight="1" x14ac:dyDescent="0.25">
      <c r="A21" s="205"/>
      <c r="B21" s="42" t="s">
        <v>25</v>
      </c>
      <c r="C21" s="136">
        <v>100</v>
      </c>
      <c r="D21" s="136">
        <v>80.099999999999994</v>
      </c>
      <c r="E21" s="41">
        <f>D21/C21*100</f>
        <v>80.099999999999994</v>
      </c>
      <c r="F21" s="59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 ht="30" customHeight="1" x14ac:dyDescent="0.25">
      <c r="A22" s="231" t="s">
        <v>155</v>
      </c>
      <c r="B22" s="221" t="s">
        <v>24</v>
      </c>
      <c r="C22" s="223">
        <v>100</v>
      </c>
      <c r="D22" s="223">
        <v>0</v>
      </c>
      <c r="E22" s="227">
        <f t="shared" ref="E22" si="1">D22/C22*100</f>
        <v>0</v>
      </c>
      <c r="F22" s="229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</row>
    <row r="23" spans="1:18" ht="24" customHeight="1" x14ac:dyDescent="0.25">
      <c r="A23" s="231"/>
      <c r="B23" s="222"/>
      <c r="C23" s="224"/>
      <c r="D23" s="224"/>
      <c r="E23" s="228"/>
      <c r="F23" s="230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</row>
    <row r="24" spans="1:18" ht="33.75" customHeight="1" x14ac:dyDescent="0.25">
      <c r="A24" s="231"/>
      <c r="B24" s="42" t="s">
        <v>25</v>
      </c>
      <c r="C24" s="159">
        <v>100</v>
      </c>
      <c r="D24" s="159">
        <v>0</v>
      </c>
      <c r="E24" s="150">
        <f t="shared" ref="E24:E26" si="2">D24/C24*100</f>
        <v>0</v>
      </c>
      <c r="F24" s="151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</row>
    <row r="25" spans="1:18" ht="43.5" customHeight="1" x14ac:dyDescent="0.25">
      <c r="A25" s="48" t="s">
        <v>104</v>
      </c>
      <c r="B25" s="42" t="s">
        <v>24</v>
      </c>
      <c r="C25" s="136">
        <v>100</v>
      </c>
      <c r="D25" s="136">
        <f>К2!E22</f>
        <v>100</v>
      </c>
      <c r="E25" s="49">
        <f t="shared" si="2"/>
        <v>100</v>
      </c>
      <c r="F25" s="59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</row>
    <row r="26" spans="1:18" ht="63" customHeight="1" x14ac:dyDescent="0.25">
      <c r="A26" s="48" t="s">
        <v>164</v>
      </c>
      <c r="B26" s="42" t="s">
        <v>24</v>
      </c>
      <c r="C26" s="136">
        <v>100</v>
      </c>
      <c r="D26" s="159">
        <v>100</v>
      </c>
      <c r="E26" s="150">
        <f t="shared" si="2"/>
        <v>100</v>
      </c>
      <c r="F26" s="151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</row>
    <row r="27" spans="1:18" ht="63" x14ac:dyDescent="0.25">
      <c r="A27" s="44" t="s">
        <v>19</v>
      </c>
      <c r="B27" s="55" t="s">
        <v>25</v>
      </c>
      <c r="C27" s="40">
        <v>100</v>
      </c>
      <c r="D27" s="49">
        <f>К2!E26</f>
        <v>100</v>
      </c>
      <c r="E27" s="41">
        <f t="shared" ref="E27:E28" si="3">D27/C27*100</f>
        <v>100</v>
      </c>
      <c r="F27" s="2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94.5" x14ac:dyDescent="0.25">
      <c r="A28" s="44" t="s">
        <v>20</v>
      </c>
      <c r="B28" s="55" t="s">
        <v>25</v>
      </c>
      <c r="C28" s="40">
        <v>100</v>
      </c>
      <c r="D28" s="49">
        <f>К2!E27</f>
        <v>100</v>
      </c>
      <c r="E28" s="41">
        <f t="shared" si="3"/>
        <v>100</v>
      </c>
      <c r="F28" s="58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47.25" x14ac:dyDescent="0.25">
      <c r="A29" s="120" t="s">
        <v>21</v>
      </c>
      <c r="B29" s="42" t="s">
        <v>25</v>
      </c>
      <c r="C29" s="40">
        <v>100</v>
      </c>
      <c r="D29" s="49">
        <f>К2!E28</f>
        <v>100</v>
      </c>
      <c r="E29" s="41">
        <f>D29/C29*100</f>
        <v>100</v>
      </c>
      <c r="F29" s="121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pans="1:18" ht="45" x14ac:dyDescent="0.25">
      <c r="A30" s="122" t="str">
        <f>К2!A29</f>
        <v>Предоставление субсидий муниципальным общеобразовательным организациям на выполнение муниципального задания</v>
      </c>
      <c r="B30" s="123" t="s">
        <v>24</v>
      </c>
      <c r="C30" s="124">
        <v>100</v>
      </c>
      <c r="D30" s="124">
        <f>К2!E29</f>
        <v>100</v>
      </c>
      <c r="E30" s="124">
        <f>D30/C30*100</f>
        <v>100</v>
      </c>
      <c r="F30" s="58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31.5" x14ac:dyDescent="0.25">
      <c r="A31" s="204" t="s">
        <v>97</v>
      </c>
      <c r="B31" s="42" t="s">
        <v>25</v>
      </c>
      <c r="C31" s="124">
        <v>100</v>
      </c>
      <c r="D31" s="124">
        <v>100</v>
      </c>
      <c r="E31" s="124">
        <f t="shared" ref="E31:E46" si="4">D31/C31*100</f>
        <v>100</v>
      </c>
      <c r="F31" s="58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</row>
    <row r="32" spans="1:18" ht="30" x14ac:dyDescent="0.25">
      <c r="A32" s="205"/>
      <c r="B32" s="123" t="s">
        <v>24</v>
      </c>
      <c r="C32" s="124">
        <v>100</v>
      </c>
      <c r="D32" s="124">
        <v>100</v>
      </c>
      <c r="E32" s="124">
        <f t="shared" si="4"/>
        <v>100</v>
      </c>
      <c r="F32" s="58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</row>
    <row r="33" spans="1:18" ht="15.75" customHeight="1" x14ac:dyDescent="0.25">
      <c r="A33" s="204" t="s">
        <v>98</v>
      </c>
      <c r="B33" s="42" t="s">
        <v>24</v>
      </c>
      <c r="C33" s="124">
        <v>100</v>
      </c>
      <c r="D33" s="124">
        <f>К2!E32</f>
        <v>100</v>
      </c>
      <c r="E33" s="124">
        <f t="shared" si="4"/>
        <v>100</v>
      </c>
      <c r="F33" s="58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</row>
    <row r="34" spans="1:18" ht="15.75" customHeight="1" x14ac:dyDescent="0.25">
      <c r="A34" s="213"/>
      <c r="B34" s="55" t="s">
        <v>71</v>
      </c>
      <c r="C34" s="124">
        <v>100</v>
      </c>
      <c r="D34" s="124">
        <f>К2!E33</f>
        <v>100</v>
      </c>
      <c r="E34" s="124">
        <f t="shared" si="4"/>
        <v>100</v>
      </c>
      <c r="F34" s="58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</row>
    <row r="35" spans="1:18" ht="15.75" customHeight="1" x14ac:dyDescent="0.25">
      <c r="A35" s="205"/>
      <c r="B35" s="55" t="s">
        <v>25</v>
      </c>
      <c r="C35" s="124">
        <v>100</v>
      </c>
      <c r="D35" s="124">
        <f>К2!E34</f>
        <v>100</v>
      </c>
      <c r="E35" s="124">
        <f t="shared" si="4"/>
        <v>100</v>
      </c>
      <c r="F35" s="58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</row>
    <row r="36" spans="1:18" ht="132.75" customHeight="1" x14ac:dyDescent="0.25">
      <c r="A36" s="114" t="s">
        <v>99</v>
      </c>
      <c r="B36" s="55" t="s">
        <v>71</v>
      </c>
      <c r="C36" s="124">
        <v>100</v>
      </c>
      <c r="D36" s="124">
        <f>К2!E35</f>
        <v>100</v>
      </c>
      <c r="E36" s="124">
        <f t="shared" si="4"/>
        <v>100</v>
      </c>
      <c r="F36" s="58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</row>
    <row r="37" spans="1:18" ht="33" customHeight="1" x14ac:dyDescent="0.25">
      <c r="A37" s="204" t="s">
        <v>144</v>
      </c>
      <c r="B37" s="42" t="s">
        <v>25</v>
      </c>
      <c r="C37" s="124">
        <v>100</v>
      </c>
      <c r="D37" s="124">
        <f>К2!E36</f>
        <v>100</v>
      </c>
      <c r="E37" s="124">
        <f t="shared" si="4"/>
        <v>100</v>
      </c>
      <c r="F37" s="58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</row>
    <row r="38" spans="1:18" ht="51.75" customHeight="1" x14ac:dyDescent="0.25">
      <c r="A38" s="205"/>
      <c r="B38" s="123" t="s">
        <v>24</v>
      </c>
      <c r="C38" s="124">
        <v>100</v>
      </c>
      <c r="D38" s="124">
        <f>К2!E37</f>
        <v>100</v>
      </c>
      <c r="E38" s="124">
        <f t="shared" si="4"/>
        <v>100</v>
      </c>
      <c r="F38" s="58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</row>
    <row r="39" spans="1:18" ht="51.75" customHeight="1" x14ac:dyDescent="0.25">
      <c r="A39" s="204" t="s">
        <v>145</v>
      </c>
      <c r="B39" s="42" t="s">
        <v>25</v>
      </c>
      <c r="C39" s="124">
        <v>100</v>
      </c>
      <c r="D39" s="124">
        <f>К2!E38</f>
        <v>100</v>
      </c>
      <c r="E39" s="124">
        <f t="shared" si="4"/>
        <v>100</v>
      </c>
      <c r="F39" s="58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</row>
    <row r="40" spans="1:18" ht="51.75" customHeight="1" x14ac:dyDescent="0.25">
      <c r="A40" s="205"/>
      <c r="B40" s="123" t="s">
        <v>24</v>
      </c>
      <c r="C40" s="124">
        <v>100</v>
      </c>
      <c r="D40" s="124">
        <f>К2!E39</f>
        <v>100</v>
      </c>
      <c r="E40" s="124">
        <f t="shared" si="4"/>
        <v>100</v>
      </c>
      <c r="F40" s="58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</row>
    <row r="41" spans="1:18" ht="51.75" customHeight="1" x14ac:dyDescent="0.25">
      <c r="A41" s="204" t="s">
        <v>165</v>
      </c>
      <c r="B41" s="42" t="s">
        <v>25</v>
      </c>
      <c r="C41" s="124">
        <v>100</v>
      </c>
      <c r="D41" s="124">
        <f>К2!E40</f>
        <v>100</v>
      </c>
      <c r="E41" s="124">
        <f t="shared" si="4"/>
        <v>100</v>
      </c>
      <c r="F41" s="58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</row>
    <row r="42" spans="1:18" ht="75" customHeight="1" x14ac:dyDescent="0.25">
      <c r="A42" s="205"/>
      <c r="B42" s="123" t="s">
        <v>24</v>
      </c>
      <c r="C42" s="124">
        <v>100</v>
      </c>
      <c r="D42" s="124">
        <f>К2!E41</f>
        <v>100</v>
      </c>
      <c r="E42" s="124">
        <f t="shared" si="4"/>
        <v>100</v>
      </c>
      <c r="F42" s="58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</row>
    <row r="43" spans="1:18" ht="75" customHeight="1" x14ac:dyDescent="0.25">
      <c r="A43" s="204" t="s">
        <v>148</v>
      </c>
      <c r="B43" s="42" t="s">
        <v>25</v>
      </c>
      <c r="C43" s="124">
        <v>100</v>
      </c>
      <c r="D43" s="124">
        <v>100</v>
      </c>
      <c r="E43" s="124">
        <f t="shared" si="4"/>
        <v>100</v>
      </c>
      <c r="F43" s="58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</row>
    <row r="44" spans="1:18" ht="75" customHeight="1" x14ac:dyDescent="0.25">
      <c r="A44" s="205"/>
      <c r="B44" s="123" t="s">
        <v>71</v>
      </c>
      <c r="C44" s="124">
        <v>100</v>
      </c>
      <c r="D44" s="124">
        <v>100</v>
      </c>
      <c r="E44" s="124">
        <f t="shared" si="4"/>
        <v>100</v>
      </c>
      <c r="F44" s="58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</row>
    <row r="45" spans="1:18" ht="54" customHeight="1" x14ac:dyDescent="0.25">
      <c r="A45" s="204" t="s">
        <v>166</v>
      </c>
      <c r="B45" s="42" t="s">
        <v>25</v>
      </c>
      <c r="C45" s="124">
        <v>100</v>
      </c>
      <c r="D45" s="124">
        <v>100</v>
      </c>
      <c r="E45" s="124">
        <f t="shared" si="4"/>
        <v>100</v>
      </c>
      <c r="F45" s="5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</row>
    <row r="46" spans="1:18" ht="57.75" customHeight="1" x14ac:dyDescent="0.25">
      <c r="A46" s="205"/>
      <c r="B46" s="123" t="s">
        <v>24</v>
      </c>
      <c r="C46" s="124">
        <v>100</v>
      </c>
      <c r="D46" s="124">
        <v>100</v>
      </c>
      <c r="E46" s="124">
        <f t="shared" si="4"/>
        <v>100</v>
      </c>
      <c r="F46" s="5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</row>
    <row r="47" spans="1:18" ht="75" x14ac:dyDescent="0.25">
      <c r="A47" s="122" t="str">
        <f>К2!A46</f>
        <v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v>
      </c>
      <c r="B47" s="42" t="s">
        <v>25</v>
      </c>
      <c r="C47" s="124">
        <v>100</v>
      </c>
      <c r="D47" s="124">
        <f>К2!E46</f>
        <v>100</v>
      </c>
      <c r="E47" s="124">
        <f>D47/C47*100</f>
        <v>100</v>
      </c>
      <c r="F47" s="58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  <row r="48" spans="1:18" ht="51" customHeight="1" x14ac:dyDescent="0.25">
      <c r="A48" s="192" t="s">
        <v>18</v>
      </c>
      <c r="B48" s="215"/>
      <c r="C48" s="215"/>
      <c r="D48" s="193"/>
      <c r="E48" s="53">
        <f>(E20+E21+E25+E27+E28+E29+E30+E31+E32+E33+E34+E35+E36+E37+E38+E39+E40+E41+E42+E47+E43+E44+E22+E45+E46+E26+E24)/27</f>
        <v>91.118518518518513</v>
      </c>
      <c r="F48" s="51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15.75" x14ac:dyDescent="0.25">
      <c r="A49" s="197" t="s">
        <v>26</v>
      </c>
      <c r="B49" s="216"/>
      <c r="C49" s="216"/>
      <c r="D49" s="198"/>
      <c r="E49" s="54">
        <f>(E20+E22+E25+E30+E32+E33+E38+E40+E42+E26+E46)/11</f>
        <v>89.100000000000009</v>
      </c>
      <c r="F49" s="37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ht="15.75" x14ac:dyDescent="0.25">
      <c r="A50" s="112"/>
      <c r="B50" s="126"/>
      <c r="C50" s="126"/>
      <c r="D50" s="113" t="s">
        <v>73</v>
      </c>
      <c r="E50" s="54">
        <f>(E34+E36+E44)/3</f>
        <v>100</v>
      </c>
      <c r="F50" s="37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</row>
    <row r="51" spans="1:18" ht="15.75" x14ac:dyDescent="0.25">
      <c r="A51" s="197" t="s">
        <v>27</v>
      </c>
      <c r="B51" s="216"/>
      <c r="C51" s="216"/>
      <c r="D51" s="198"/>
      <c r="E51" s="54">
        <f>(E21+E28+E29+E31+E35+E37+E39+E41+E47+E43+E27+E45+E24)/13</f>
        <v>90.776923076923069</v>
      </c>
      <c r="F51" s="37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pans="1:18" ht="15.75" hidden="1" x14ac:dyDescent="0.25">
      <c r="A52" s="209" t="s">
        <v>61</v>
      </c>
      <c r="B52" s="226"/>
      <c r="C52" s="226"/>
      <c r="D52" s="210"/>
      <c r="E52" s="37" t="e">
        <f>#REF!</f>
        <v>#REF!</v>
      </c>
      <c r="F52" s="37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15.75" x14ac:dyDescent="0.25">
      <c r="A53" s="203" t="s">
        <v>112</v>
      </c>
      <c r="B53" s="203"/>
      <c r="C53" s="203"/>
      <c r="D53" s="203"/>
      <c r="E53" s="203"/>
      <c r="F53" s="203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1:18" ht="47.25" customHeight="1" x14ac:dyDescent="0.25">
      <c r="A54" s="204" t="s">
        <v>97</v>
      </c>
      <c r="B54" s="125" t="s">
        <v>24</v>
      </c>
      <c r="C54" s="42">
        <v>100</v>
      </c>
      <c r="D54" s="42">
        <f>К2!E53</f>
        <v>100</v>
      </c>
      <c r="E54" s="127">
        <f>D54/C54*100</f>
        <v>100</v>
      </c>
      <c r="F54" s="54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</row>
    <row r="55" spans="1:18" ht="31.5" x14ac:dyDescent="0.25">
      <c r="A55" s="205"/>
      <c r="B55" s="42" t="s">
        <v>25</v>
      </c>
      <c r="C55" s="42">
        <v>100</v>
      </c>
      <c r="D55" s="42">
        <f>К2!E54</f>
        <v>100</v>
      </c>
      <c r="E55" s="127">
        <f t="shared" ref="E55:E58" si="5">D55/C55*100</f>
        <v>100</v>
      </c>
      <c r="F55" s="54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</row>
    <row r="56" spans="1:18" ht="47.25" x14ac:dyDescent="0.25">
      <c r="A56" s="114" t="s">
        <v>107</v>
      </c>
      <c r="B56" s="125" t="s">
        <v>24</v>
      </c>
      <c r="C56" s="42">
        <v>100</v>
      </c>
      <c r="D56" s="42">
        <v>100</v>
      </c>
      <c r="E56" s="127">
        <v>100</v>
      </c>
      <c r="F56" s="5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</row>
    <row r="57" spans="1:18" ht="94.5" x14ac:dyDescent="0.25">
      <c r="A57" s="114" t="s">
        <v>108</v>
      </c>
      <c r="B57" s="42" t="s">
        <v>25</v>
      </c>
      <c r="C57" s="42">
        <v>100</v>
      </c>
      <c r="D57" s="42">
        <v>100</v>
      </c>
      <c r="E57" s="127">
        <v>100</v>
      </c>
      <c r="F57" s="5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</row>
    <row r="58" spans="1:18" ht="61.5" customHeight="1" x14ac:dyDescent="0.25">
      <c r="A58" s="44" t="s">
        <v>69</v>
      </c>
      <c r="B58" s="125" t="s">
        <v>24</v>
      </c>
      <c r="C58" s="42">
        <v>100</v>
      </c>
      <c r="D58" s="42">
        <f>К2!E57</f>
        <v>100</v>
      </c>
      <c r="E58" s="127">
        <f t="shared" si="5"/>
        <v>100</v>
      </c>
      <c r="F58" s="54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1:18" ht="15.75" x14ac:dyDescent="0.25">
      <c r="A59" s="192" t="s">
        <v>18</v>
      </c>
      <c r="B59" s="215"/>
      <c r="C59" s="215"/>
      <c r="D59" s="193"/>
      <c r="E59" s="54">
        <f>(E54+E58+E55+E56+E57)/5</f>
        <v>100</v>
      </c>
      <c r="F59" s="37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spans="1:18" ht="15.75" x14ac:dyDescent="0.25">
      <c r="A60" s="197" t="s">
        <v>26</v>
      </c>
      <c r="B60" s="216"/>
      <c r="C60" s="216"/>
      <c r="D60" s="198"/>
      <c r="E60" s="54">
        <f>(E54+E58+E56)/3</f>
        <v>100</v>
      </c>
      <c r="F60" s="37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</row>
    <row r="61" spans="1:18" ht="15.75" x14ac:dyDescent="0.25">
      <c r="A61" s="197" t="s">
        <v>27</v>
      </c>
      <c r="B61" s="216"/>
      <c r="C61" s="216"/>
      <c r="D61" s="198"/>
      <c r="E61" s="54">
        <f>(E55+E57)/2</f>
        <v>100</v>
      </c>
      <c r="F61" s="37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</row>
    <row r="62" spans="1:18" x14ac:dyDescent="0.25">
      <c r="A62" s="188" t="s">
        <v>113</v>
      </c>
      <c r="B62" s="189"/>
      <c r="C62" s="189"/>
      <c r="D62" s="189"/>
      <c r="E62" s="189"/>
      <c r="F62" s="190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59.25" customHeight="1" x14ac:dyDescent="0.25">
      <c r="A63" s="56" t="s">
        <v>74</v>
      </c>
      <c r="B63" s="42" t="s">
        <v>24</v>
      </c>
      <c r="C63" s="40">
        <v>100</v>
      </c>
      <c r="D63" s="41">
        <f>К2!E62</f>
        <v>100</v>
      </c>
      <c r="E63" s="41">
        <f t="shared" ref="E63:E83" si="6">D63/C63*100</f>
        <v>100</v>
      </c>
      <c r="F63" s="22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ht="59.25" customHeight="1" thickBot="1" x14ac:dyDescent="0.3">
      <c r="A64" s="137" t="s">
        <v>151</v>
      </c>
      <c r="B64" s="42" t="s">
        <v>24</v>
      </c>
      <c r="C64" s="40">
        <v>100</v>
      </c>
      <c r="D64" s="41">
        <f>К2!E63</f>
        <v>100</v>
      </c>
      <c r="E64" s="41">
        <f t="shared" si="6"/>
        <v>100</v>
      </c>
      <c r="F64" s="22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</row>
    <row r="65" spans="1:18" ht="108" customHeight="1" x14ac:dyDescent="0.25">
      <c r="A65" s="96" t="s">
        <v>146</v>
      </c>
      <c r="B65" s="42" t="s">
        <v>24</v>
      </c>
      <c r="C65" s="40">
        <v>100</v>
      </c>
      <c r="D65" s="41">
        <v>100</v>
      </c>
      <c r="E65" s="41">
        <f>D65/C65*100</f>
        <v>100</v>
      </c>
      <c r="F65" s="22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</row>
    <row r="66" spans="1:18" ht="45" x14ac:dyDescent="0.25">
      <c r="A66" s="93" t="s">
        <v>100</v>
      </c>
      <c r="B66" s="42" t="s">
        <v>24</v>
      </c>
      <c r="C66" s="40">
        <v>100</v>
      </c>
      <c r="D66" s="41">
        <f>К2!E65</f>
        <v>100</v>
      </c>
      <c r="E66" s="41">
        <f t="shared" si="6"/>
        <v>100</v>
      </c>
      <c r="F66" s="22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ht="45" x14ac:dyDescent="0.25">
      <c r="A67" s="56" t="s">
        <v>28</v>
      </c>
      <c r="B67" s="57" t="s">
        <v>24</v>
      </c>
      <c r="C67" s="40">
        <v>100</v>
      </c>
      <c r="D67" s="41">
        <f>К2!E66</f>
        <v>100</v>
      </c>
      <c r="E67" s="41">
        <f t="shared" si="6"/>
        <v>100</v>
      </c>
      <c r="F67" s="22"/>
      <c r="G67" s="20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ht="30" x14ac:dyDescent="0.25">
      <c r="A68" s="48" t="s">
        <v>75</v>
      </c>
      <c r="B68" s="57" t="s">
        <v>24</v>
      </c>
      <c r="C68" s="40">
        <v>100</v>
      </c>
      <c r="D68" s="41">
        <v>100</v>
      </c>
      <c r="E68" s="41">
        <f t="shared" si="6"/>
        <v>100</v>
      </c>
      <c r="F68" s="22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</row>
    <row r="69" spans="1:18" ht="45" x14ac:dyDescent="0.25">
      <c r="A69" s="48" t="s">
        <v>76</v>
      </c>
      <c r="B69" s="57" t="s">
        <v>24</v>
      </c>
      <c r="C69" s="40">
        <v>100</v>
      </c>
      <c r="D69" s="41">
        <v>100</v>
      </c>
      <c r="E69" s="41">
        <f t="shared" si="6"/>
        <v>100</v>
      </c>
      <c r="F69" s="22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</row>
    <row r="70" spans="1:18" ht="30" customHeight="1" x14ac:dyDescent="0.25">
      <c r="A70" s="115" t="s">
        <v>109</v>
      </c>
      <c r="B70" s="57" t="s">
        <v>24</v>
      </c>
      <c r="C70" s="40">
        <v>100</v>
      </c>
      <c r="D70" s="41">
        <v>100</v>
      </c>
      <c r="E70" s="41">
        <f t="shared" si="6"/>
        <v>100</v>
      </c>
      <c r="F70" s="41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</row>
    <row r="71" spans="1:18" ht="30" x14ac:dyDescent="0.25">
      <c r="A71" s="56" t="s">
        <v>29</v>
      </c>
      <c r="B71" s="57" t="s">
        <v>24</v>
      </c>
      <c r="C71" s="40">
        <v>100</v>
      </c>
      <c r="D71" s="41">
        <f>К2!E70</f>
        <v>100</v>
      </c>
      <c r="E71" s="41">
        <f t="shared" si="6"/>
        <v>100</v>
      </c>
      <c r="F71" s="22"/>
      <c r="G71" s="20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1:18" ht="45" x14ac:dyDescent="0.25">
      <c r="A72" s="56" t="s">
        <v>30</v>
      </c>
      <c r="B72" s="57" t="s">
        <v>24</v>
      </c>
      <c r="C72" s="40">
        <v>100</v>
      </c>
      <c r="D72" s="41">
        <f>К2!E70</f>
        <v>100</v>
      </c>
      <c r="E72" s="41">
        <f t="shared" si="6"/>
        <v>100</v>
      </c>
      <c r="F72" s="22"/>
      <c r="G72" s="20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</row>
    <row r="73" spans="1:18" ht="60" x14ac:dyDescent="0.25">
      <c r="A73" s="56" t="s">
        <v>152</v>
      </c>
      <c r="B73" s="57" t="s">
        <v>24</v>
      </c>
      <c r="C73" s="40">
        <v>100</v>
      </c>
      <c r="D73" s="41">
        <f>К2!E72</f>
        <v>100</v>
      </c>
      <c r="E73" s="41">
        <f t="shared" si="6"/>
        <v>100</v>
      </c>
      <c r="F73" s="22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</row>
    <row r="74" spans="1:18" ht="75" x14ac:dyDescent="0.25">
      <c r="A74" s="56" t="s">
        <v>167</v>
      </c>
      <c r="B74" s="57" t="s">
        <v>71</v>
      </c>
      <c r="C74" s="40">
        <v>100</v>
      </c>
      <c r="D74" s="41">
        <v>100</v>
      </c>
      <c r="E74" s="41">
        <f t="shared" si="6"/>
        <v>100</v>
      </c>
      <c r="F74" s="22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</row>
    <row r="75" spans="1:18" ht="30" x14ac:dyDescent="0.25">
      <c r="A75" s="56" t="s">
        <v>168</v>
      </c>
      <c r="B75" s="57" t="s">
        <v>24</v>
      </c>
      <c r="C75" s="40">
        <v>100</v>
      </c>
      <c r="D75" s="41">
        <v>100</v>
      </c>
      <c r="E75" s="41">
        <f t="shared" si="6"/>
        <v>100</v>
      </c>
      <c r="F75" s="22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</row>
    <row r="76" spans="1:18" ht="30" x14ac:dyDescent="0.25">
      <c r="A76" s="56" t="s">
        <v>169</v>
      </c>
      <c r="B76" s="57" t="s">
        <v>24</v>
      </c>
      <c r="C76" s="40">
        <v>100</v>
      </c>
      <c r="D76" s="41">
        <v>100</v>
      </c>
      <c r="E76" s="41">
        <f t="shared" si="6"/>
        <v>100</v>
      </c>
      <c r="F76" s="22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</row>
    <row r="77" spans="1:18" ht="30" x14ac:dyDescent="0.25">
      <c r="A77" s="56" t="s">
        <v>153</v>
      </c>
      <c r="B77" s="57" t="s">
        <v>24</v>
      </c>
      <c r="C77" s="40">
        <v>100</v>
      </c>
      <c r="D77" s="41">
        <f>К2!E76</f>
        <v>100</v>
      </c>
      <c r="E77" s="41">
        <f t="shared" si="6"/>
        <v>100</v>
      </c>
      <c r="F77" s="22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</row>
    <row r="78" spans="1:18" ht="30" x14ac:dyDescent="0.25">
      <c r="A78" s="56" t="s">
        <v>147</v>
      </c>
      <c r="B78" s="57" t="s">
        <v>24</v>
      </c>
      <c r="C78" s="40">
        <v>100</v>
      </c>
      <c r="D78" s="41">
        <v>99.8</v>
      </c>
      <c r="E78" s="41">
        <f t="shared" si="6"/>
        <v>99.8</v>
      </c>
      <c r="F78" s="22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</row>
    <row r="79" spans="1:18" ht="30" x14ac:dyDescent="0.25">
      <c r="A79" s="206" t="s">
        <v>154</v>
      </c>
      <c r="B79" s="57" t="s">
        <v>25</v>
      </c>
      <c r="C79" s="40">
        <v>100</v>
      </c>
      <c r="D79" s="41">
        <f>К2!E77</f>
        <v>100</v>
      </c>
      <c r="E79" s="41">
        <f t="shared" si="6"/>
        <v>100</v>
      </c>
      <c r="F79" s="22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</row>
    <row r="80" spans="1:18" ht="28.5" customHeight="1" x14ac:dyDescent="0.25">
      <c r="A80" s="220"/>
      <c r="B80" s="57" t="s">
        <v>71</v>
      </c>
      <c r="C80" s="40">
        <v>100</v>
      </c>
      <c r="D80" s="41">
        <f>К2!E78</f>
        <v>100</v>
      </c>
      <c r="E80" s="41">
        <f t="shared" si="6"/>
        <v>100</v>
      </c>
      <c r="F80" s="22"/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</row>
    <row r="81" spans="1:18" ht="30" x14ac:dyDescent="0.25">
      <c r="A81" s="207"/>
      <c r="B81" s="57" t="s">
        <v>24</v>
      </c>
      <c r="C81" s="40">
        <v>100</v>
      </c>
      <c r="D81" s="41">
        <f>К2!E79</f>
        <v>100</v>
      </c>
      <c r="E81" s="41">
        <f t="shared" si="6"/>
        <v>100</v>
      </c>
      <c r="F81" s="22"/>
      <c r="G81" s="20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</row>
    <row r="82" spans="1:18" ht="30" x14ac:dyDescent="0.25">
      <c r="A82" s="56" t="s">
        <v>32</v>
      </c>
      <c r="B82" s="57" t="s">
        <v>24</v>
      </c>
      <c r="C82" s="40">
        <v>100</v>
      </c>
      <c r="D82" s="41">
        <f>К2!E82</f>
        <v>91.518028018066303</v>
      </c>
      <c r="E82" s="41">
        <f t="shared" si="6"/>
        <v>91.518028018066303</v>
      </c>
      <c r="F82" s="22"/>
      <c r="G82" s="20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</row>
    <row r="83" spans="1:18" ht="30" x14ac:dyDescent="0.25">
      <c r="A83" s="56" t="s">
        <v>33</v>
      </c>
      <c r="B83" s="57" t="s">
        <v>24</v>
      </c>
      <c r="C83" s="40">
        <v>100</v>
      </c>
      <c r="D83" s="41">
        <f>К2!E83</f>
        <v>100</v>
      </c>
      <c r="E83" s="41">
        <f t="shared" si="6"/>
        <v>100</v>
      </c>
      <c r="F83" s="22"/>
      <c r="G83" s="20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</row>
    <row r="84" spans="1:18" ht="15.75" x14ac:dyDescent="0.25">
      <c r="A84" s="192" t="s">
        <v>18</v>
      </c>
      <c r="B84" s="215"/>
      <c r="C84" s="215"/>
      <c r="D84" s="193"/>
      <c r="E84" s="41">
        <f>(E63+E65+E66+E67+E68+E69+E70+E71+E72+E77+E78+E79+E81+E82+E83+E80+E73+E64+E76+E75+E74)/21</f>
        <v>99.586572762765059</v>
      </c>
      <c r="F84" s="4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 x14ac:dyDescent="0.25">
      <c r="A85" s="197" t="s">
        <v>26</v>
      </c>
      <c r="B85" s="216"/>
      <c r="C85" s="216"/>
      <c r="D85" s="198"/>
      <c r="E85" s="41">
        <f>(E63+E65+E66+E67+E68+E69+E70+E71+E72+E77+E78+E82+E83+E81+E73+E64+E76+E75)/18</f>
        <v>99.517668223225911</v>
      </c>
      <c r="F85" s="4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 x14ac:dyDescent="0.25">
      <c r="A86" s="112"/>
      <c r="B86" s="126"/>
      <c r="C86" s="126"/>
      <c r="D86" s="126" t="s">
        <v>27</v>
      </c>
      <c r="E86" s="128">
        <f>E79</f>
        <v>100</v>
      </c>
      <c r="F86" s="40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</row>
    <row r="87" spans="1:18" ht="15.75" x14ac:dyDescent="0.25">
      <c r="A87" s="112"/>
      <c r="B87" s="126"/>
      <c r="C87" s="126"/>
      <c r="D87" s="126" t="s">
        <v>61</v>
      </c>
      <c r="E87" s="128">
        <f>(E80+E74)/2</f>
        <v>100</v>
      </c>
      <c r="F87" s="40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</row>
    <row r="88" spans="1:18" x14ac:dyDescent="0.25">
      <c r="A88" s="217" t="s">
        <v>34</v>
      </c>
      <c r="B88" s="218"/>
      <c r="C88" s="218"/>
      <c r="D88" s="218"/>
      <c r="E88" s="218"/>
      <c r="F88" s="219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 x14ac:dyDescent="0.25">
      <c r="A89" s="192" t="s">
        <v>18</v>
      </c>
      <c r="B89" s="215"/>
      <c r="C89" s="215"/>
      <c r="D89" s="193"/>
      <c r="E89" s="49">
        <f>(E84+E59+E48+E16)/4</f>
        <v>97.656580923272699</v>
      </c>
      <c r="F89" s="49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 x14ac:dyDescent="0.25">
      <c r="A90" s="197" t="s">
        <v>26</v>
      </c>
      <c r="B90" s="216"/>
      <c r="C90" s="216"/>
      <c r="D90" s="198"/>
      <c r="E90" s="41">
        <f>(E85+E60+E49+E17)/4</f>
        <v>97.11503326171011</v>
      </c>
      <c r="F90" s="41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 x14ac:dyDescent="0.25">
      <c r="A91" s="112"/>
      <c r="B91" s="126"/>
      <c r="C91" s="126"/>
      <c r="D91" s="113" t="s">
        <v>73</v>
      </c>
      <c r="E91" s="41">
        <f>(E50+E87)/2</f>
        <v>100</v>
      </c>
      <c r="F91" s="41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</row>
    <row r="92" spans="1:18" ht="15.75" x14ac:dyDescent="0.25">
      <c r="A92" s="197" t="s">
        <v>27</v>
      </c>
      <c r="B92" s="216"/>
      <c r="C92" s="216"/>
      <c r="D92" s="198"/>
      <c r="E92" s="41">
        <f>(E51+E18+E61+E86)/4</f>
        <v>97.694230769230771</v>
      </c>
      <c r="F92" s="41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 hidden="1" x14ac:dyDescent="0.25">
      <c r="A93" s="195" t="s">
        <v>61</v>
      </c>
      <c r="B93" s="214"/>
      <c r="C93" s="214"/>
      <c r="D93" s="196"/>
      <c r="E93" s="5">
        <v>100</v>
      </c>
      <c r="F93" s="5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5">
      <c r="A94" s="2"/>
      <c r="B94" s="6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6.5" x14ac:dyDescent="0.25">
      <c r="A95" s="101"/>
      <c r="B95" s="101"/>
      <c r="C95" s="101"/>
      <c r="D95" s="101"/>
      <c r="E95" s="101"/>
      <c r="F95" s="7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8.75" x14ac:dyDescent="0.3">
      <c r="A96" s="146"/>
      <c r="B96" s="147"/>
      <c r="C96" s="147"/>
      <c r="D96" s="147"/>
      <c r="E96" s="147"/>
      <c r="F96" s="71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8.75" x14ac:dyDescent="0.3">
      <c r="A97" s="146" t="s">
        <v>162</v>
      </c>
      <c r="B97" s="147"/>
      <c r="C97" s="147"/>
      <c r="D97" s="147"/>
      <c r="E97" s="147" t="s">
        <v>171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140"/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</row>
    <row r="99" spans="1:18" x14ac:dyDescent="0.25">
      <c r="A99" s="140"/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</row>
    <row r="100" spans="1:18" x14ac:dyDescent="0.25">
      <c r="A100" s="81" t="s">
        <v>149</v>
      </c>
      <c r="B100" s="6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2"/>
      <c r="B101" s="6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2"/>
      <c r="B102" s="6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2"/>
      <c r="B103" s="6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2"/>
      <c r="B104" s="6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2"/>
      <c r="B105" s="6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2"/>
      <c r="B106" s="6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2"/>
      <c r="B107" s="6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2"/>
      <c r="B108" s="6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2"/>
      <c r="B109" s="6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2"/>
      <c r="B110" s="6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2"/>
      <c r="B111" s="6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2"/>
      <c r="B112" s="6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2"/>
      <c r="B113" s="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2"/>
      <c r="B114" s="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2"/>
      <c r="B115" s="6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2"/>
      <c r="B116" s="6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2"/>
      <c r="B117" s="6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2"/>
      <c r="B118" s="6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2"/>
      <c r="B119" s="6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2"/>
      <c r="B120" s="6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2"/>
      <c r="B121" s="6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2"/>
      <c r="B122" s="6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x14ac:dyDescent="0.25">
      <c r="A123" s="2"/>
      <c r="B123" s="6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x14ac:dyDescent="0.25">
      <c r="A124" s="2"/>
      <c r="B124" s="6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x14ac:dyDescent="0.25">
      <c r="A125" s="2"/>
      <c r="B125" s="6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</sheetData>
  <mergeCells count="41">
    <mergeCell ref="A45:A46"/>
    <mergeCell ref="E22:E23"/>
    <mergeCell ref="F22:F23"/>
    <mergeCell ref="A43:A44"/>
    <mergeCell ref="A37:A38"/>
    <mergeCell ref="A39:A40"/>
    <mergeCell ref="A41:A42"/>
    <mergeCell ref="A31:A32"/>
    <mergeCell ref="A33:A35"/>
    <mergeCell ref="A22:A24"/>
    <mergeCell ref="A48:D48"/>
    <mergeCell ref="A54:A55"/>
    <mergeCell ref="A61:D61"/>
    <mergeCell ref="A51:D51"/>
    <mergeCell ref="A53:F53"/>
    <mergeCell ref="A59:D59"/>
    <mergeCell ref="A60:D60"/>
    <mergeCell ref="A49:D49"/>
    <mergeCell ref="A52:D52"/>
    <mergeCell ref="E1:F1"/>
    <mergeCell ref="A8:F8"/>
    <mergeCell ref="A3:E3"/>
    <mergeCell ref="A5:E5"/>
    <mergeCell ref="A19:F19"/>
    <mergeCell ref="A9:A10"/>
    <mergeCell ref="A20:A21"/>
    <mergeCell ref="A16:D16"/>
    <mergeCell ref="A17:D17"/>
    <mergeCell ref="A18:D18"/>
    <mergeCell ref="B22:B23"/>
    <mergeCell ref="C22:C23"/>
    <mergeCell ref="D22:D23"/>
    <mergeCell ref="A93:D93"/>
    <mergeCell ref="A89:D89"/>
    <mergeCell ref="A90:D90"/>
    <mergeCell ref="A92:D92"/>
    <mergeCell ref="A62:F62"/>
    <mergeCell ref="A88:F88"/>
    <mergeCell ref="A84:D84"/>
    <mergeCell ref="A85:D85"/>
    <mergeCell ref="A79:A81"/>
  </mergeCells>
  <pageMargins left="0.70866141732283472" right="0.70866141732283472" top="0.74803149606299213" bottom="0.74803149606299213" header="0.31496062992125984" footer="0.31496062992125984"/>
  <pageSetup paperSize="9" scale="5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итог</vt:lpstr>
      <vt:lpstr>К1</vt:lpstr>
      <vt:lpstr>К2</vt:lpstr>
      <vt:lpstr>К3</vt:lpstr>
      <vt:lpstr>итог!Область_печати</vt:lpstr>
      <vt:lpstr>К2!Область_печати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2025-03-17T07:47:44Z</dcterms:modified>
</cp:coreProperties>
</file>