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итог" sheetId="4" r:id="rId1"/>
    <sheet name="К1" sheetId="1" r:id="rId2"/>
    <sheet name="К2" sheetId="2" r:id="rId3"/>
    <sheet name="К3" sheetId="3" r:id="rId4"/>
  </sheets>
  <definedNames>
    <definedName name="OLE_LINK18" localSheetId="2">К2!#REF!</definedName>
    <definedName name="OLE_LINK18" localSheetId="3">К3!#REF!</definedName>
    <definedName name="_xlnm.Print_Area" localSheetId="0">итог!$A$1:$R$32</definedName>
  </definedNames>
  <calcPr calcId="152511" refMode="R1C1"/>
</workbook>
</file>

<file path=xl/calcChain.xml><?xml version="1.0" encoding="utf-8"?>
<calcChain xmlns="http://schemas.openxmlformats.org/spreadsheetml/2006/main">
  <c r="E50" i="3" l="1"/>
  <c r="E48" i="3"/>
  <c r="E47" i="3"/>
  <c r="C80" i="2"/>
  <c r="E76" i="3" l="1"/>
  <c r="E82" i="3" s="1"/>
  <c r="E75" i="3"/>
  <c r="E74" i="3"/>
  <c r="C69" i="3"/>
  <c r="E69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26" i="3"/>
  <c r="E25" i="2"/>
  <c r="E23" i="3"/>
  <c r="E14" i="2"/>
  <c r="D17" i="2" l="1"/>
  <c r="C17" i="2"/>
  <c r="C88" i="2"/>
  <c r="C87" i="2"/>
  <c r="C86" i="2"/>
  <c r="D87" i="2"/>
  <c r="C85" i="2"/>
  <c r="D40" i="2"/>
  <c r="C40" i="2"/>
  <c r="D39" i="2"/>
  <c r="C39" i="2"/>
  <c r="D38" i="2"/>
  <c r="C38" i="2"/>
  <c r="D37" i="2"/>
  <c r="C37" i="2"/>
  <c r="D83" i="2"/>
  <c r="C83" i="2"/>
  <c r="D82" i="2"/>
  <c r="C82" i="2"/>
  <c r="D81" i="2"/>
  <c r="C81" i="2"/>
  <c r="C79" i="2"/>
  <c r="E76" i="2"/>
  <c r="E75" i="2"/>
  <c r="E74" i="2"/>
  <c r="E73" i="2"/>
  <c r="E68" i="2"/>
  <c r="C59" i="2"/>
  <c r="D58" i="2"/>
  <c r="C58" i="2"/>
  <c r="D57" i="2"/>
  <c r="C57" i="2"/>
  <c r="D49" i="2"/>
  <c r="C49" i="2"/>
  <c r="D48" i="2"/>
  <c r="D47" i="2"/>
  <c r="D26" i="2"/>
  <c r="C26" i="2"/>
  <c r="C47" i="2" s="1"/>
  <c r="E44" i="2"/>
  <c r="E43" i="2"/>
  <c r="E42" i="2"/>
  <c r="E41" i="2"/>
  <c r="E40" i="2"/>
  <c r="E39" i="2"/>
  <c r="E38" i="2"/>
  <c r="E37" i="2"/>
  <c r="C46" i="2" l="1"/>
  <c r="G46" i="2" s="1"/>
  <c r="E81" i="1" l="1"/>
  <c r="E80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38" i="1" l="1"/>
  <c r="E72" i="3" l="1"/>
  <c r="D59" i="2"/>
  <c r="C48" i="2"/>
  <c r="E15" i="2"/>
  <c r="D16" i="2"/>
  <c r="D18" i="2" l="1"/>
  <c r="C18" i="2"/>
  <c r="E45" i="1"/>
  <c r="C16" i="2" l="1"/>
  <c r="G16" i="2" s="1"/>
  <c r="D46" i="2"/>
  <c r="H46" i="2" s="1"/>
  <c r="E70" i="3" l="1"/>
  <c r="E32" i="3"/>
  <c r="E33" i="3"/>
  <c r="E27" i="3"/>
  <c r="E24" i="3"/>
  <c r="E25" i="3"/>
  <c r="E22" i="3"/>
  <c r="E34" i="2"/>
  <c r="D35" i="3" s="1"/>
  <c r="E35" i="3" s="1"/>
  <c r="E35" i="2"/>
  <c r="D36" i="3" s="1"/>
  <c r="E36" i="3" s="1"/>
  <c r="E33" i="2"/>
  <c r="D34" i="3" s="1"/>
  <c r="E34" i="3" s="1"/>
  <c r="E36" i="2"/>
  <c r="D37" i="3" s="1"/>
  <c r="E37" i="3" s="1"/>
  <c r="E49" i="3" l="1"/>
  <c r="E71" i="2"/>
  <c r="E69" i="2"/>
  <c r="E49" i="2" l="1"/>
  <c r="E48" i="2"/>
  <c r="E47" i="2" l="1"/>
  <c r="D88" i="2"/>
  <c r="E49" i="1"/>
  <c r="E48" i="1"/>
  <c r="E47" i="1"/>
  <c r="E46" i="1"/>
  <c r="E44" i="1"/>
  <c r="E43" i="1"/>
  <c r="E39" i="1"/>
  <c r="E36" i="1"/>
  <c r="E18" i="2" l="1"/>
  <c r="E10" i="1"/>
  <c r="D54" i="3" l="1"/>
  <c r="E54" i="3" s="1"/>
  <c r="E60" i="3" s="1"/>
  <c r="D53" i="3"/>
  <c r="E16" i="2"/>
  <c r="E17" i="2" l="1"/>
  <c r="D86" i="2"/>
  <c r="E46" i="2"/>
  <c r="E42" i="1" l="1"/>
  <c r="E35" i="1"/>
  <c r="E33" i="1"/>
  <c r="E24" i="1" l="1"/>
  <c r="E17" i="1"/>
  <c r="E16" i="1"/>
  <c r="E15" i="1"/>
  <c r="E82" i="1" l="1"/>
  <c r="E34" i="1"/>
  <c r="E32" i="1"/>
  <c r="E31" i="1"/>
  <c r="E10" i="3" l="1"/>
  <c r="D80" i="2" l="1"/>
  <c r="E68" i="3"/>
  <c r="E67" i="2"/>
  <c r="E67" i="3"/>
  <c r="E66" i="2"/>
  <c r="E64" i="2"/>
  <c r="D65" i="3" s="1"/>
  <c r="E64" i="3"/>
  <c r="E62" i="2"/>
  <c r="D63" i="3" s="1"/>
  <c r="E63" i="3" s="1"/>
  <c r="E80" i="2" l="1"/>
  <c r="D85" i="2"/>
  <c r="E26" i="3"/>
  <c r="E20" i="3"/>
  <c r="E21" i="3"/>
  <c r="E9" i="3" l="1"/>
  <c r="E87" i="2" l="1"/>
  <c r="E71" i="1"/>
  <c r="E41" i="1"/>
  <c r="E29" i="1"/>
  <c r="E25" i="1"/>
  <c r="E59" i="2" l="1"/>
  <c r="A46" i="3"/>
  <c r="A31" i="3"/>
  <c r="D28" i="3"/>
  <c r="E56" i="2"/>
  <c r="E12" i="1"/>
  <c r="E13" i="1"/>
  <c r="E14" i="1"/>
  <c r="E19" i="1"/>
  <c r="E53" i="3" l="1"/>
  <c r="D57" i="3"/>
  <c r="E57" i="3" s="1"/>
  <c r="E81" i="2"/>
  <c r="E88" i="2"/>
  <c r="E58" i="2"/>
  <c r="E57" i="2"/>
  <c r="E59" i="3" l="1"/>
  <c r="E58" i="3"/>
  <c r="E65" i="3"/>
  <c r="E61" i="2"/>
  <c r="D89" i="2"/>
  <c r="C89" i="2"/>
  <c r="E51" i="3" l="1"/>
  <c r="D62" i="3"/>
  <c r="E89" i="2"/>
  <c r="E62" i="3" l="1"/>
  <c r="E78" i="1" l="1"/>
  <c r="E70" i="2"/>
  <c r="E72" i="2"/>
  <c r="E77" i="2"/>
  <c r="E77" i="3" s="1"/>
  <c r="E83" i="3" s="1"/>
  <c r="E87" i="3" s="1"/>
  <c r="E78" i="2"/>
  <c r="D78" i="3" s="1"/>
  <c r="E78" i="3" s="1"/>
  <c r="E79" i="2"/>
  <c r="D79" i="3" s="1"/>
  <c r="E79" i="3" s="1"/>
  <c r="E45" i="2"/>
  <c r="D46" i="3" s="1"/>
  <c r="E46" i="3" s="1"/>
  <c r="E13" i="2"/>
  <c r="E65" i="2"/>
  <c r="D66" i="3" s="1"/>
  <c r="E63" i="2"/>
  <c r="E30" i="2"/>
  <c r="D31" i="3" s="1"/>
  <c r="E31" i="3" s="1"/>
  <c r="E29" i="2"/>
  <c r="E28" i="2"/>
  <c r="E12" i="2"/>
  <c r="E11" i="2"/>
  <c r="D13" i="3" s="1"/>
  <c r="E79" i="1"/>
  <c r="E77" i="1"/>
  <c r="E76" i="1"/>
  <c r="E28" i="1"/>
  <c r="E27" i="1"/>
  <c r="E26" i="1"/>
  <c r="E21" i="1"/>
  <c r="E11" i="1"/>
  <c r="E9" i="1"/>
  <c r="A20" i="4" l="1"/>
  <c r="E85" i="2"/>
  <c r="C20" i="4" s="1"/>
  <c r="E66" i="3"/>
  <c r="D73" i="3"/>
  <c r="E73" i="3" s="1"/>
  <c r="D71" i="3"/>
  <c r="E71" i="3" s="1"/>
  <c r="E28" i="3"/>
  <c r="D30" i="3"/>
  <c r="E30" i="3" s="1"/>
  <c r="D29" i="3"/>
  <c r="E29" i="3" s="1"/>
  <c r="E13" i="3"/>
  <c r="D15" i="3"/>
  <c r="E15" i="3" s="1"/>
  <c r="D14" i="3"/>
  <c r="E14" i="3" s="1"/>
  <c r="E86" i="2"/>
  <c r="E50" i="2"/>
  <c r="E81" i="3" l="1"/>
  <c r="E80" i="3"/>
  <c r="E85" i="3" s="1"/>
  <c r="E18" i="3"/>
  <c r="E17" i="3"/>
  <c r="E88" i="3" l="1"/>
  <c r="E86" i="3"/>
  <c r="E20" i="4"/>
  <c r="G20" i="4" s="1"/>
</calcChain>
</file>

<file path=xl/sharedStrings.xml><?xml version="1.0" encoding="utf-8"?>
<sst xmlns="http://schemas.openxmlformats.org/spreadsheetml/2006/main" count="447" uniqueCount="170">
  <si>
    <t>Наименование показателя индикатора</t>
  </si>
  <si>
    <t>Запланированное значение целевого индикатора (показателя эффективности) программы</t>
  </si>
  <si>
    <t>Достигнутое значение целевого индикатора (показателя эффективности) программы</t>
  </si>
  <si>
    <t>% выполнения</t>
  </si>
  <si>
    <t>Соотношение детей, охваченных дошкольным образованием, от общей численности детей</t>
  </si>
  <si>
    <t>Единица измерения</t>
  </si>
  <si>
    <t>%</t>
  </si>
  <si>
    <t>ед.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</si>
  <si>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школах</t>
  </si>
  <si>
    <t>Отношение количества учащихся муниципальных общеобразовательных организаций, участвующих в олимпиадах, конкурсах, семинарах и конференциях научно – исследовательской деятельности к общей численности учащихся муниципальных общеобразовательных организаций</t>
  </si>
  <si>
    <t>Охват учащихся общеобразовательных организаций горячим питанием</t>
  </si>
  <si>
    <t>Оценка по комплексному критерию К1</t>
  </si>
  <si>
    <t>Формулировка критерия - достижение целевых индикаторов и показателей эффективности программы.</t>
  </si>
  <si>
    <t>Формулировка критерия - обеспечение финансирования программных меропритий</t>
  </si>
  <si>
    <t>Наименование мероприятия</t>
  </si>
  <si>
    <t xml:space="preserve">Расходы на обеспечение деятельности (оказание услуг) муниципальных дошкольных организаций 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</si>
  <si>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</si>
  <si>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дошкольных организаций, проживающим и работающим в сельской местности</t>
  </si>
  <si>
    <t>ИТОГО</t>
  </si>
  <si>
    <t>Обеспечение государственных гарантий реализации прав на получение общедоступного и бесплатного начального общего, основного общего и среднего общего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</si>
  <si>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общеобразовательных организаций, проживающим и работающим в сельской местности</t>
  </si>
  <si>
    <t>Организация питания учащихся в общеобразовательных организациях из многодетных семей</t>
  </si>
  <si>
    <t>Предоставление субсидий муниципальным общеобразовательным организациям на выполнение муниципального задания</t>
  </si>
  <si>
    <t>Источник финансирования</t>
  </si>
  <si>
    <t>Муниципальный бюджет</t>
  </si>
  <si>
    <t>Краевой            бюджет</t>
  </si>
  <si>
    <t>в том числе муниципальный бюджет</t>
  </si>
  <si>
    <t>краевой бюджет</t>
  </si>
  <si>
    <t>Проведение олимпиад, конкурсов, семинаров и конференций научно-исследовательской деятельности учащихся общеобразовательных организаций</t>
  </si>
  <si>
    <t>Частичная компенсация удорожания стоимости питания учащихся</t>
  </si>
  <si>
    <t xml:space="preserve">Предоставление субсидий на обеспечение стимулирования отдельных категорий работников муниципальных образовательных организаций </t>
  </si>
  <si>
    <t>Предоставление субсидий муниципальным казенным учреждениям централизованной бухгалтерии управления образования, центру оценки качества образования, информационно-методическому центру, хозяйственно-эксплуатационной службе на выплату персоналу в целях обеспечения функций государственными (муниципальными) органами</t>
  </si>
  <si>
    <t>Приобретение товаров, работ и услуг для государственных (муниципальных) нужд</t>
  </si>
  <si>
    <t>Иные бюджетные ассигнования</t>
  </si>
  <si>
    <t>ИТОГО ПО МУНИЦИПАЛЬНОЙ ПРОГРАММЕ</t>
  </si>
  <si>
    <t>Оценка по комплексному критерию К2</t>
  </si>
  <si>
    <t>Оценка по комплексному критерию К3</t>
  </si>
  <si>
    <t>Формулировка критерия - степень выполнения запланированных мероприятий</t>
  </si>
  <si>
    <t>Примечание</t>
  </si>
  <si>
    <t xml:space="preserve">ИТОГО </t>
  </si>
  <si>
    <t xml:space="preserve">          Оценка эффективности программы основана на расчете трех комплексных критериев:</t>
  </si>
  <si>
    <t>К1 - достижение целевых индикаторов и показателей эффективности программы</t>
  </si>
  <si>
    <t>К2 - обеспечение финансирования программных мероприятий</t>
  </si>
  <si>
    <t>К3 - степень выполнения запланированных мероприятий</t>
  </si>
  <si>
    <t>Расчет интегральной оценки программ</t>
  </si>
  <si>
    <t>Интегральный (итоговый) показатель рейтинга программы рассчитывается на основе полученных оценок по комплексным критериям с учетом их весовых коэффициентов по следующей формуле:</t>
  </si>
  <si>
    <t>R = K1 х Z1 + K2 х Z2 + K3 х Z3</t>
  </si>
  <si>
    <t>К1</t>
  </si>
  <si>
    <t>Z1</t>
  </si>
  <si>
    <t>K2</t>
  </si>
  <si>
    <t>Z2</t>
  </si>
  <si>
    <t>K3</t>
  </si>
  <si>
    <t>Z3</t>
  </si>
  <si>
    <t>R</t>
  </si>
  <si>
    <t xml:space="preserve">Начальник управления образования                                                                                                                                  </t>
  </si>
  <si>
    <t>Показатель К1 - рассчитан в приложении 1 "Оценка по комплексному критерию К1"</t>
  </si>
  <si>
    <t>Показатель Z1 -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</si>
  <si>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К2 - рассчитан в приложении 2 "Оценка по комплексному критерию К2"</t>
  </si>
  <si>
    <t>Показатель Z2 -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</si>
  <si>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К3 - рассчитан в приложении 3 "Оценка по комплексному критерию К3"</t>
  </si>
  <si>
    <t>Показатель Z3 -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</si>
  <si>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тыс.руб.</t>
  </si>
  <si>
    <t>федеральный бюджет</t>
  </si>
  <si>
    <t xml:space="preserve">Оценка эффективности реализации муниципальной программы муниципального обращзования Крымский район "Развитие образования" </t>
  </si>
  <si>
    <t>Приложение 4</t>
  </si>
  <si>
    <t>Среднегодовая численность воспитанников, получающих дошкольное образование в муниципальных дошкольных образовательных организациях</t>
  </si>
  <si>
    <t>Количество педагогических работников и членов их семей, получающих компенсацию расходов на оплату жилых помещений, отопления, освещения</t>
  </si>
  <si>
    <t>чел.</t>
  </si>
  <si>
    <t>Среднегодовая численность обучающихся, получающих дошкольное, начальное общее, основное общее, среднее общее образование в муниципальных общеобразовательных организациях, в том числе</t>
  </si>
  <si>
    <t>Доля фонда оплаты труда вспомогательного, административно – управленческого персонала в общем фонде оплаты труда муниципальных общеобразовательных организаций не более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</si>
  <si>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</si>
  <si>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Предоставление субсидий организациям дополнительного образования детей на выполнение муниципального задания</t>
  </si>
  <si>
    <t>Проведение государственной экспертизы проектной документации и результатов инженерных изысканий</t>
  </si>
  <si>
    <t>Краевой бюджет</t>
  </si>
  <si>
    <t>Федеральный бюджет</t>
  </si>
  <si>
    <t xml:space="preserve">федеральный </t>
  </si>
  <si>
    <t>федеральный</t>
  </si>
  <si>
    <t xml:space="preserve">Проведение проектных (изыскательных) работ, приобретение движимого имущества, технологическое присоединение энергопринимающих устройств объектов социальной сферы, газификация </t>
  </si>
  <si>
    <t>Проведение мероприятий по профилактике наркомании в образовательных организациях</t>
  </si>
  <si>
    <t>Проведение мероприятий для повышения профессионального мастерства педагогов образовательных организаций</t>
  </si>
  <si>
    <t xml:space="preserve">Отношение среднемесячной заработной платы педагогических работников образовательных организаций общего образования к среднемесячной заработной плате в Краснодарском крае </t>
  </si>
  <si>
    <t>Охват питанием детей из многодетных семей</t>
  </si>
  <si>
    <t>Число педагогических работников, участвующих в проведении государственной итоговой аттестации по программам среднего общего образования в муниципальных общеобразовательных организациях Крымского района</t>
  </si>
  <si>
    <t>Среднесписочная численность отдельных категорий работников муниципальных общеобразовательных образовательных организаций, получающих стимулирование в 3000 рублей в месяц из краевого бюджета</t>
  </si>
  <si>
    <t>Среднесписочная численность педагогических работников муниципальных общеобразовательных организаций, реализующих образовательные программы дошкольного образования, которым осуществляются доплаты в 3000 рублей из краевого бюджета в месяц</t>
  </si>
  <si>
    <t>Численность педагогических работни¬ков, являющихся выпускниками образовательной организации среднего профессионального или высшего образования в возрасте до 35 лет, трудо-устроенных по основному месту работы в течение года со дня окончания образовательной организации среднего профессионального или высшего образования по специальности в соответствии с полученной квалифика¬цией в муниципальную общеобразова¬тельную организацию Краснодарского края, но не ранее чем с 1 января 2018 года, которым осуществляются ежемесячные стимулирующие выплаты в размере 3 000 рублей, физических лиц</t>
  </si>
  <si>
    <t>Отношение численности педагогических работников организаций дополнительного образования, прошедших переподготовку и курсы повышения квалификации, в том числе и краткосрочные, к общей численности педагогических работников организаций дополнительного образования</t>
  </si>
  <si>
    <t>Отношение численности специалистов МКУ ИМЦ и МКУ ЦОКО, прошедших переподготовку и курсы повышения квалификации, в том числе и краткосрочные, к общей численности работников МКУ ИМЦ и МКУ ЦОКО</t>
  </si>
  <si>
    <t>Уровень профилактической работы (увеличение охвата обучающихся мероприятиями антинаркотической направленности)</t>
  </si>
  <si>
    <t>Охват педагогов, принявших участие в мероприятиях различного уровня (в общей численности педагогов)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</si>
  <si>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муниципальных дошкольных образовательных организациях не менее</t>
  </si>
  <si>
    <t>Доля фонда оплаты труда вспомогательного, административно – управленческого персонала в общем фонде оплаты труда муниципальных дошкольных образовательных организаций финансируемых из краевого бюджета не более</t>
  </si>
  <si>
    <t xml:space="preserve">Среднесписочная численность отдельных категорий работников муниципальных дошкольных образовательных организаций, получающих стимулирование в 3000 рублей </t>
  </si>
  <si>
    <t>Среднесписочная численность педагогических работников муниципальных дошкольных образовательных организаций, которым осуществляются доплаты в 3000 рублей в месяц из краевого бюджета</t>
  </si>
  <si>
    <t>Доля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</si>
  <si>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 xml:space="preserve">Среднесписочная численность педаго¬гических работников, которым установлена стимулирующая выплата 
в 3 000 рублей за выполнение функции классного руководителя (человек)
</t>
  </si>
  <si>
    <t>единиц</t>
  </si>
  <si>
    <t>Введение дополнительных мест в системе дошкольного образования</t>
  </si>
  <si>
    <t>Начальник управления</t>
  </si>
  <si>
    <t xml:space="preserve">Обеспечение неснижения уровня среднемесячной заработной платы педагогических работников муниципальных образовательных организаций дошкольного образования в соответствующем финансовом году относительного фактического значения по итогам предшествующего финансового года и его соответствия прогнозному показателю средней заработной платы 
в сфере общего образования в Краснодарском крае в пределах выделенных финансовых средств (прогнозный показатель средней заработной платы 
в сфере общего образования в Краснодарском крае </t>
  </si>
  <si>
    <t xml:space="preserve">Доля обучающихся,получающих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обучающихся,получающих начальное общее образование в муниципальных образовательных организациях
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</si>
  <si>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целом по муниципальному образованию</t>
  </si>
  <si>
    <t xml:space="preserve">Доля педагогических работников
муниципальных
общеобразовательных
организаций, получивших
вознаграждение за классное
руководство, в общей
численности педагогических
работников такой категории
</t>
  </si>
  <si>
    <t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</t>
  </si>
  <si>
    <t xml:space="preserve">Дополнительная помощь местным бюджетам для решения социально значимых вопросов УО </t>
  </si>
  <si>
    <t>Организация и обеспечение бесплатным горячим питанием обучающихся по образовательным программам начального общего образования в муниципальных 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</si>
  <si>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</si>
  <si>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Строительство, реконструкция, капитальный , текущий ремонт и благоустройство территории, материально-техническое обеспечение учреждений</t>
  </si>
  <si>
    <t>выше 100 % - высокий уровень</t>
  </si>
  <si>
    <t>100% - запланированный уровень</t>
  </si>
  <si>
    <t>85-100% - низкий уровень</t>
  </si>
  <si>
    <t>Охват детей, состоящих на всех видах профилактического учета, муниципальной профильной сменой</t>
  </si>
  <si>
    <t>Н.М. Василенко</t>
  </si>
  <si>
    <t>Оплата земельных налогов</t>
  </si>
  <si>
    <t>Оплата земельных налогов (отдел строительства)</t>
  </si>
  <si>
    <t>Строительство блока начального образования на 400 мест в ст. Варениковской, ул. Транспортная, 28 (отдел строительства)</t>
  </si>
  <si>
    <t>Работы по разработке технико-экономического обоснования и инженерно-геодезических изысканий, различных видов заключений (отдел строительства)</t>
  </si>
  <si>
    <t>Обеспечение функционирования модели персонифицированного финансирования дополнительного образования детей</t>
  </si>
  <si>
    <t>Ежемесячная денежная выплата отдельным категориям работников муниципальных физкультурно – спортивных организаций, осуществляющих подготовку спортивного резерва, и образовательных организаций дополнительного образования детей</t>
  </si>
  <si>
    <t>Проведение медицинских осмотров лиц, занимающихся физической культурой и спортом по углубленной программе медицинского обследования</t>
  </si>
  <si>
    <t>Предоставление родителям компенсации на двухразовое питание детям с ограниченными возможностями здоровья, обучающихся на дому</t>
  </si>
  <si>
    <t>Раздел "Развитие дошкольного образования"</t>
  </si>
  <si>
    <t>Раздел "Развитие общего образования"</t>
  </si>
  <si>
    <t>Раздел "Развитие дополнительного образования"</t>
  </si>
  <si>
    <t>Раздел "Обеспечение реализации муниципальной программы и прочие мероприятия в области образования"</t>
  </si>
  <si>
    <t>Раздел "Переподготовка и курсы повышения квалификации"</t>
  </si>
  <si>
    <t>Количество капитально отремонтированных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</t>
  </si>
  <si>
    <t>Доля детей в возрасте от 5 до 18 лет, охваченных дополнительным образованием</t>
  </si>
  <si>
    <t xml:space="preserve">Доля детей, которые обеспечены сертификатами персонифицированного финансирования дополнительного образования </t>
  </si>
  <si>
    <t>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</t>
  </si>
  <si>
    <t>Доля детей и молодежи в возрасте от 7 до 35 лет, у которых выявлены выдающиеся способности и таланты</t>
  </si>
  <si>
    <t>Доля детей, обучающихся в 5 - 9 классах, принимающих участие в экскурсиях по историко-культурной, научно-образовательной, патриотической тематике, а также в детских культурно-патриотических круизах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</si>
  <si>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направленностей. Нарастающий итог</t>
  </si>
  <si>
    <t>В общеобразовательных организациях, расположенных в сельской местности и малых городах, обновлена материально-техническая база для занятий детей физической культурой и спортом. Нарастающий итог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</si>
  <si>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«Билет в будущее»</t>
  </si>
  <si>
    <t>Количество детей, принявших участие в открытых онлайн-уроках, направленных на раннюю профориентацию и реализуемых с учетом опыта цикла открытых уроков «Проектория», в которых приняли участие дети</t>
  </si>
  <si>
    <t>Доля детей в возрасте от 5 до 18 лет с ограниченными возможностями здоровья и детей-инвалидов, осваивающих дополнительные общеобразовательные программы, в том числе с использованием дистанционных технологий</t>
  </si>
  <si>
    <t>Организована подготовка педагогов дополнительного образования (количество и % от общего количества педагогов дополнительного образования)</t>
  </si>
  <si>
    <t>Количество разработанных туристских маршрутов для ознакомления детей с историей, культурой, традициями, природой Краснодарского края, а также для знакомства с лицами, внесшими весомый вклад в его развитие</t>
  </si>
  <si>
    <t>Количество технологических кружков, созданных на базе общеобразовательных организаций (для подготовки нового поколения технологических лидеров, инженеров и ученых)</t>
  </si>
  <si>
    <t>Сохранена сеть организаций, осуществляющих спортивную подготовку, в сфере физической культуры и спорта</t>
  </si>
  <si>
    <t>Доля детей, систематически занимающихся физической культурой и спортом, в возрасте 3 – 17 лет</t>
  </si>
  <si>
    <t>Доля общеобразовательных организаций, имеющих школьный спортивный клуб</t>
  </si>
  <si>
    <t>Доля детей в возрасте 5 – 18 лет, обучающихся по дополнительным общеобразовательным программам в области физической культуры и спорта (от демографии)</t>
  </si>
  <si>
    <t xml:space="preserve">Доля детей и подростков, отнесенных к основной группе для занятий физической культурой и спортом </t>
  </si>
  <si>
    <t xml:space="preserve">Доля учащихся, участвующих в соревнованиях школьных спортивных лиг </t>
  </si>
  <si>
    <t>Доля детей с ограниченными возможностями здоровья и детей-инвалидов, занимающихся физической культурой и спортом, от общего числа детей, занимающихся физической культурой и спортом, в том числе детей-инвалидов и лиц с ограниченными возможностями здоровья, не имеющих противопоказаний для занятий физической культурой и спортом, в возрасте 6 – 17 лет</t>
  </si>
  <si>
    <t>Количество школьных театров</t>
  </si>
  <si>
    <t xml:space="preserve">Количество внедренных моделей обеспечения доступности дополнительного образования для детей с различными образовательными возможностями и потребностями, в том числе для детей и сельской местности, детей, оказавшихся в трудной жизненной ситуации </t>
  </si>
  <si>
    <t xml:space="preserve">Организация и проведение каникулярных профориентационных школ, заочных школ и/или сезонных школ, профильных и специализированных смен для детей </t>
  </si>
  <si>
    <t xml:space="preserve">Обновление содержания дополнительных общеобразовательных программ, реализуемых в сетевой форме </t>
  </si>
  <si>
    <t xml:space="preserve">Количество реализуемых разноуровневых программ </t>
  </si>
  <si>
    <t xml:space="preserve">Количество реализуемых дистанционных программ (курсов) </t>
  </si>
  <si>
    <t>Количество реализуемых программ технической направленности</t>
  </si>
  <si>
    <t>Количество реализуемых программ естественно-научной направленности</t>
  </si>
  <si>
    <t>Доля детей, охваченных программами технической и естественно-научной направленностями (от количества детей п.1.)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</si>
  <si>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 к общему количеству обучающихся, получающих начальное общее образование в муниципальных образовательных организациях </t>
  </si>
  <si>
    <t>Количество ставок советников по воспитанию в муниципальных общеобразовательных организациях</t>
  </si>
  <si>
    <t>Организация предоставления общедоступного и бесплатного 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 (создание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</si>
  <si>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Обеспечение бесплатным двухразовым питанием детей-инвалидов (инвалидов), не являющихся  с ограниченными возможностями здоровья,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</si>
  <si>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общеобразоваетльных организациях</t>
  </si>
  <si>
    <t>Реконструкция МБОУ СОШ № 36 хутора Армянского муниципального образования Крымский район. 1-й этап - строительство универсального спортивного зала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</si>
  <si>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</t>
  </si>
  <si>
    <t>Проведение физкультурно-спортивных мероприятий районного уровня для учащихся образовательных организаций и организаций дополнительного образования детей</t>
  </si>
  <si>
    <t xml:space="preserve">Создание в общеобразовательных организация,расположенных в сельской местности и малых городах, условий для занятий физической культурой и спортом </t>
  </si>
  <si>
    <t>Материально-техническое обеспечение учреждения, капитальный, текущий ремонт и благоустройство территорий (ХЭС)</t>
  </si>
  <si>
    <t xml:space="preserve"> Расходы на обеспечение деятельности (оказание услуг) муниципальных учреждений</t>
  </si>
  <si>
    <t>Мероприятия по обеспечению деятельности советников директора по воспитанию и взаимодействию с детскими общественными объединенями в общеобразовательных организациях в рамках регионального проекта "Патриотическое воспитание граждан Российской Федерации"</t>
  </si>
  <si>
    <r>
      <t xml:space="preserve">По итогам проведения анализа интегрального (итогового) показателя рейтинга муниципальной программы мунииципального образования Крымский район - </t>
    </r>
    <r>
      <rPr>
        <b/>
        <sz val="11"/>
        <rFont val="Times New Roman"/>
        <family val="1"/>
        <charset val="204"/>
      </rPr>
      <t>запланированный уровень эффективности программы</t>
    </r>
  </si>
  <si>
    <t>Исп. Т.С. Королева, М.С. Маилян 4-75-67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</si>
</sst>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64" fontId="6" fillId="0" borderId="8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5" fillId="3" borderId="6" xfId="0" applyFont="1" applyFill="1" applyBorder="1" applyAlignment="1">
      <alignment horizontal="justify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justify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wrapText="1"/>
    </xf>
    <xf numFmtId="3" fontId="6" fillId="3" borderId="4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66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20" fillId="0" borderId="0" xfId="0" applyFont="1" applyBorder="1"/>
    <xf numFmtId="0" fontId="6" fillId="0" borderId="0" xfId="0" applyFont="1" applyAlignment="1">
      <alignment horizontal="left"/>
    </xf>
    <xf numFmtId="0" fontId="15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19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wrapText="1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vertical="center" wrapText="1"/>
    </xf>
    <xf numFmtId="165" fontId="6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0" xfId="0" applyFont="1" applyAlignment="1">
      <alignment wrapText="1"/>
    </xf>
    <xf numFmtId="165" fontId="6" fillId="0" borderId="8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11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4" fillId="0" borderId="3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zoomScaleNormal="100" workbookViewId="0">
      <selection activeCell="S23" sqref="S23"/>
    </sheetView>
  </sheetViews>
  <sheetFormatPr defaultRowHeight="15" x14ac:dyDescent="0.25"/>
  <cols>
    <col min="1" max="1" width="11.85546875" style="14" customWidth="1"/>
    <col min="2" max="6" width="9.140625" style="14"/>
    <col min="7" max="7" width="12" style="14" customWidth="1"/>
    <col min="8" max="15" width="9.140625" style="14"/>
  </cols>
  <sheetData>
    <row r="1" spans="1:26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45" t="s">
        <v>64</v>
      </c>
      <c r="M1" s="145"/>
      <c r="N1" s="145"/>
      <c r="O1" s="13"/>
      <c r="P1" s="1"/>
      <c r="Q1" s="1"/>
    </row>
    <row r="2" spans="1:2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  <c r="Q2" s="1"/>
    </row>
    <row r="3" spans="1:26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"/>
      <c r="Q3" s="1"/>
    </row>
    <row r="4" spans="1:26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"/>
      <c r="Q4" s="1"/>
      <c r="W4" s="15" t="s">
        <v>108</v>
      </c>
      <c r="X4" s="10"/>
      <c r="Y4" s="10"/>
      <c r="Z4" s="10"/>
    </row>
    <row r="5" spans="1:26" s="10" customFormat="1" ht="57.75" customHeight="1" x14ac:dyDescent="0.25">
      <c r="A5" s="150" t="s">
        <v>63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"/>
      <c r="P5" s="15"/>
      <c r="W5" s="15"/>
    </row>
    <row r="6" spans="1:26" s="10" customFormat="1" x14ac:dyDescent="0.25">
      <c r="A6" s="151">
        <v>2022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"/>
      <c r="P6" s="15"/>
      <c r="W6" s="15" t="s">
        <v>109</v>
      </c>
    </row>
    <row r="7" spans="1:26" s="10" customForma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W7" s="15" t="s">
        <v>110</v>
      </c>
    </row>
    <row r="8" spans="1:26" s="10" customFormat="1" x14ac:dyDescent="0.25">
      <c r="A8" s="147" t="s">
        <v>40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5"/>
      <c r="P8" s="15"/>
      <c r="W8" s="15"/>
    </row>
    <row r="9" spans="1:26" s="10" customFormat="1" x14ac:dyDescent="0.25">
      <c r="A9" s="15" t="s">
        <v>41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26" s="10" customFormat="1" x14ac:dyDescent="0.25">
      <c r="A10" s="15" t="s">
        <v>42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1:26" s="10" customFormat="1" x14ac:dyDescent="0.25">
      <c r="A11" s="15" t="s">
        <v>43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26" s="10" customForma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26" s="10" customFormat="1" x14ac:dyDescent="0.25">
      <c r="A13" s="145" t="s">
        <v>44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5"/>
      <c r="P13" s="15"/>
      <c r="Q13" s="15"/>
    </row>
    <row r="14" spans="1:26" s="10" customForma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6" s="10" customFormat="1" ht="30" customHeight="1" x14ac:dyDescent="0.25">
      <c r="A15" s="152" t="s">
        <v>45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"/>
      <c r="P15" s="15"/>
      <c r="Q15" s="15"/>
    </row>
    <row r="16" spans="1:26" s="10" customForma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0" customFormat="1" x14ac:dyDescent="0.25">
      <c r="A17" s="145" t="s">
        <v>46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5"/>
      <c r="P17" s="15"/>
      <c r="Q17" s="15"/>
    </row>
    <row r="18" spans="1:17" s="10" customForma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0" customFormat="1" x14ac:dyDescent="0.25">
      <c r="A19" s="12" t="s">
        <v>47</v>
      </c>
      <c r="B19" s="12" t="s">
        <v>48</v>
      </c>
      <c r="C19" s="12" t="s">
        <v>49</v>
      </c>
      <c r="D19" s="12" t="s">
        <v>50</v>
      </c>
      <c r="E19" s="12" t="s">
        <v>51</v>
      </c>
      <c r="F19" s="12" t="s">
        <v>52</v>
      </c>
      <c r="G19" s="12" t="s">
        <v>53</v>
      </c>
      <c r="H19" s="16"/>
      <c r="I19" s="16"/>
      <c r="J19" s="15"/>
      <c r="K19" s="15"/>
      <c r="L19" s="15"/>
      <c r="M19" s="15"/>
      <c r="N19" s="15"/>
      <c r="O19" s="15"/>
      <c r="P19" s="15"/>
      <c r="Q19" s="15"/>
    </row>
    <row r="20" spans="1:17" s="10" customFormat="1" x14ac:dyDescent="0.25">
      <c r="A20" s="25">
        <f>К1!E83</f>
        <v>100</v>
      </c>
      <c r="B20" s="17">
        <v>0.5</v>
      </c>
      <c r="C20" s="25">
        <f>К2!E85</f>
        <v>99.924109517983908</v>
      </c>
      <c r="D20" s="17">
        <v>0.2</v>
      </c>
      <c r="E20" s="25">
        <f>К3!E85</f>
        <v>99.843732901487414</v>
      </c>
      <c r="F20" s="17">
        <v>0.3</v>
      </c>
      <c r="G20" s="17">
        <f>F20*E20+D20*C20+B20*A20</f>
        <v>99.937941774042997</v>
      </c>
      <c r="H20" s="18"/>
      <c r="I20" s="18"/>
      <c r="J20" s="15"/>
      <c r="K20" s="15"/>
      <c r="L20" s="15"/>
      <c r="M20" s="15"/>
      <c r="N20" s="15"/>
      <c r="O20" s="15"/>
      <c r="P20" s="15"/>
      <c r="Q20" s="15"/>
    </row>
    <row r="21" spans="1:17" x14ac:dyDescent="0.25">
      <c r="A21" s="13"/>
      <c r="B21" s="13"/>
      <c r="C21" s="13"/>
      <c r="D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"/>
      <c r="Q21" s="1"/>
    </row>
    <row r="22" spans="1:17" x14ac:dyDescent="0.25">
      <c r="A22" s="147" t="s">
        <v>55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3"/>
      <c r="P22" s="1"/>
      <c r="Q22" s="1"/>
    </row>
    <row r="23" spans="1:17" s="10" customFormat="1" ht="46.5" customHeight="1" x14ac:dyDescent="0.25">
      <c r="A23" s="148" t="s">
        <v>56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5"/>
      <c r="P23" s="15"/>
      <c r="Q23" s="15"/>
    </row>
    <row r="24" spans="1:17" s="10" customFormat="1" x14ac:dyDescent="0.25">
      <c r="A24" s="147" t="s">
        <v>57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5"/>
      <c r="P24" s="15"/>
      <c r="Q24" s="15"/>
    </row>
    <row r="25" spans="1:17" s="10" customFormat="1" ht="45" customHeight="1" x14ac:dyDescent="0.25">
      <c r="A25" s="148" t="s">
        <v>58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5"/>
      <c r="P25" s="15"/>
      <c r="Q25" s="15"/>
    </row>
    <row r="26" spans="1:17" s="10" customFormat="1" ht="15.75" customHeight="1" x14ac:dyDescent="0.25">
      <c r="A26" s="147" t="s">
        <v>59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5"/>
      <c r="P26" s="15"/>
      <c r="Q26" s="15"/>
    </row>
    <row r="27" spans="1:17" s="10" customFormat="1" ht="45" customHeight="1" x14ac:dyDescent="0.25">
      <c r="A27" s="148" t="s">
        <v>60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5"/>
      <c r="P27" s="15"/>
      <c r="Q27" s="15"/>
    </row>
    <row r="28" spans="1:17" s="10" customForma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5"/>
      <c r="P28" s="15"/>
      <c r="Q28" s="15"/>
    </row>
    <row r="29" spans="1:17" s="10" customFormat="1" ht="42" customHeight="1" x14ac:dyDescent="0.25">
      <c r="A29" s="149" t="s">
        <v>168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5"/>
      <c r="P29" s="15"/>
      <c r="Q29" s="15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"/>
      <c r="Q30" s="1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"/>
      <c r="Q31" s="1"/>
    </row>
    <row r="32" spans="1:17" x14ac:dyDescent="0.25">
      <c r="A32" s="15" t="s">
        <v>54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46" t="s">
        <v>112</v>
      </c>
      <c r="N32" s="146"/>
      <c r="O32" s="13"/>
      <c r="P32" s="1"/>
      <c r="Q32" s="1"/>
    </row>
    <row r="33" spans="1:17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"/>
      <c r="Q33" s="1"/>
    </row>
    <row r="34" spans="1:17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"/>
      <c r="Q34" s="1"/>
    </row>
    <row r="35" spans="1:17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"/>
      <c r="Q35" s="1"/>
    </row>
    <row r="36" spans="1:1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"/>
      <c r="Q36" s="1"/>
    </row>
    <row r="37" spans="1:1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"/>
      <c r="Q37" s="1"/>
    </row>
    <row r="38" spans="1:17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"/>
      <c r="Q38" s="1"/>
    </row>
    <row r="39" spans="1:17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"/>
      <c r="Q39" s="1"/>
    </row>
    <row r="40" spans="1:17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"/>
      <c r="Q40" s="1"/>
    </row>
    <row r="41" spans="1:17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"/>
      <c r="Q41" s="1"/>
    </row>
    <row r="42" spans="1:17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"/>
      <c r="Q42" s="1"/>
    </row>
    <row r="43" spans="1:17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"/>
      <c r="Q43" s="1"/>
    </row>
    <row r="44" spans="1:17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"/>
      <c r="Q44" s="1"/>
    </row>
    <row r="45" spans="1:17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"/>
      <c r="Q45" s="1"/>
    </row>
    <row r="46" spans="1:17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"/>
      <c r="Q46" s="1"/>
    </row>
    <row r="47" spans="1:17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"/>
      <c r="Q47" s="1"/>
    </row>
    <row r="48" spans="1:17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"/>
      <c r="Q48" s="1"/>
    </row>
    <row r="49" spans="1:17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"/>
      <c r="Q49" s="1"/>
    </row>
    <row r="50" spans="1:17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"/>
      <c r="Q50" s="1"/>
    </row>
    <row r="51" spans="1:17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"/>
      <c r="Q51" s="1"/>
    </row>
    <row r="52" spans="1:17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"/>
      <c r="Q52" s="1"/>
    </row>
    <row r="53" spans="1:17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"/>
      <c r="Q53" s="1"/>
    </row>
    <row r="54" spans="1:17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"/>
      <c r="Q54" s="1"/>
    </row>
    <row r="55" spans="1:17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"/>
      <c r="Q55" s="1"/>
    </row>
    <row r="56" spans="1:17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"/>
      <c r="Q56" s="1"/>
    </row>
    <row r="57" spans="1:17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"/>
      <c r="Q57" s="1"/>
    </row>
    <row r="58" spans="1:17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"/>
      <c r="Q58" s="1"/>
    </row>
    <row r="59" spans="1:17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"/>
      <c r="Q59" s="1"/>
    </row>
    <row r="60" spans="1:17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"/>
      <c r="Q60" s="1"/>
    </row>
    <row r="61" spans="1:17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"/>
      <c r="Q61" s="1"/>
    </row>
    <row r="62" spans="1:17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"/>
      <c r="Q62" s="1"/>
    </row>
    <row r="63" spans="1:17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"/>
      <c r="Q63" s="1"/>
    </row>
    <row r="64" spans="1:17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"/>
      <c r="Q64" s="1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"/>
      <c r="Q65" s="1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"/>
      <c r="Q66" s="1"/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"/>
      <c r="Q67" s="1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"/>
      <c r="Q68" s="1"/>
    </row>
    <row r="69" spans="1:17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"/>
      <c r="Q69" s="1"/>
    </row>
    <row r="70" spans="1:17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"/>
      <c r="Q70" s="1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"/>
      <c r="Q71" s="1"/>
    </row>
    <row r="72" spans="1:17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"/>
      <c r="Q72" s="1"/>
    </row>
    <row r="73" spans="1:17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"/>
      <c r="Q73" s="1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"/>
      <c r="Q74" s="1"/>
    </row>
    <row r="75" spans="1:17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"/>
      <c r="Q75" s="1"/>
    </row>
    <row r="76" spans="1:17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"/>
      <c r="Q76" s="1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"/>
      <c r="Q77" s="1"/>
    </row>
    <row r="78" spans="1:17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"/>
      <c r="Q78" s="1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"/>
      <c r="Q79" s="1"/>
    </row>
    <row r="80" spans="1:17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"/>
      <c r="Q80" s="1"/>
    </row>
    <row r="81" spans="1:17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"/>
      <c r="Q81" s="1"/>
    </row>
    <row r="82" spans="1:17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"/>
      <c r="Q82" s="1"/>
    </row>
    <row r="83" spans="1:17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"/>
      <c r="Q83" s="1"/>
    </row>
    <row r="84" spans="1:17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"/>
      <c r="Q84" s="1"/>
    </row>
    <row r="85" spans="1:17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"/>
      <c r="Q85" s="1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"/>
      <c r="Q86" s="1"/>
    </row>
    <row r="87" spans="1:17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"/>
      <c r="Q87" s="1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"/>
      <c r="Q88" s="1"/>
    </row>
    <row r="89" spans="1:17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"/>
      <c r="Q89" s="1"/>
    </row>
    <row r="90" spans="1:17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"/>
      <c r="Q90" s="1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"/>
      <c r="Q91" s="1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"/>
      <c r="Q92" s="1"/>
    </row>
    <row r="93" spans="1:17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"/>
      <c r="Q93" s="1"/>
    </row>
    <row r="94" spans="1:17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"/>
      <c r="Q94" s="1"/>
    </row>
    <row r="95" spans="1:17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"/>
      <c r="Q95" s="1"/>
    </row>
    <row r="96" spans="1:17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"/>
      <c r="Q96" s="1"/>
    </row>
    <row r="97" spans="1:17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"/>
      <c r="Q97" s="1"/>
    </row>
    <row r="98" spans="1:17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"/>
      <c r="Q98" s="1"/>
    </row>
    <row r="99" spans="1:17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"/>
      <c r="Q99" s="1"/>
    </row>
    <row r="100" spans="1:17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"/>
      <c r="Q100" s="1"/>
    </row>
    <row r="101" spans="1:17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"/>
      <c r="Q101" s="1"/>
    </row>
    <row r="102" spans="1:17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"/>
      <c r="Q102" s="1"/>
    </row>
    <row r="103" spans="1:17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"/>
      <c r="Q103" s="1"/>
    </row>
    <row r="104" spans="1:17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"/>
      <c r="Q104" s="1"/>
    </row>
    <row r="105" spans="1:17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"/>
      <c r="Q105" s="1"/>
    </row>
    <row r="106" spans="1:17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"/>
      <c r="Q106" s="1"/>
    </row>
    <row r="107" spans="1:17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"/>
      <c r="Q107" s="1"/>
    </row>
    <row r="108" spans="1:17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"/>
      <c r="Q108" s="1"/>
    </row>
    <row r="109" spans="1:17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"/>
      <c r="Q109" s="1"/>
    </row>
    <row r="110" spans="1:17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"/>
      <c r="Q110" s="1"/>
    </row>
    <row r="111" spans="1:17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"/>
      <c r="Q111" s="1"/>
    </row>
    <row r="112" spans="1:17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"/>
      <c r="Q112" s="1"/>
    </row>
    <row r="113" spans="1:17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"/>
      <c r="Q113" s="1"/>
    </row>
    <row r="114" spans="1:17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"/>
      <c r="Q114" s="1"/>
    </row>
    <row r="115" spans="1:1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"/>
      <c r="Q115" s="1"/>
    </row>
    <row r="116" spans="1:17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"/>
      <c r="Q116" s="1"/>
    </row>
    <row r="117" spans="1:1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"/>
      <c r="Q117" s="1"/>
    </row>
    <row r="118" spans="1:17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"/>
      <c r="Q118" s="1"/>
    </row>
    <row r="119" spans="1:17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"/>
      <c r="Q119" s="1"/>
    </row>
    <row r="120" spans="1:17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"/>
      <c r="Q120" s="1"/>
    </row>
    <row r="121" spans="1:17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"/>
      <c r="Q121" s="1"/>
    </row>
    <row r="122" spans="1:17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"/>
      <c r="Q122" s="1"/>
    </row>
    <row r="123" spans="1:17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"/>
      <c r="Q123" s="1"/>
    </row>
    <row r="124" spans="1:17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"/>
      <c r="Q124" s="1"/>
    </row>
    <row r="125" spans="1:17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"/>
      <c r="Q125" s="1"/>
    </row>
    <row r="126" spans="1:17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"/>
      <c r="Q126" s="1"/>
    </row>
    <row r="127" spans="1:17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"/>
      <c r="Q127" s="1"/>
    </row>
    <row r="128" spans="1:17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"/>
      <c r="Q128" s="1"/>
    </row>
    <row r="129" spans="1:17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"/>
      <c r="Q129" s="1"/>
    </row>
    <row r="130" spans="1:17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"/>
      <c r="Q130" s="1"/>
    </row>
    <row r="131" spans="1:17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"/>
      <c r="Q131" s="1"/>
    </row>
    <row r="132" spans="1:17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"/>
      <c r="Q132" s="1"/>
    </row>
    <row r="133" spans="1:17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"/>
      <c r="Q133" s="1"/>
    </row>
    <row r="134" spans="1:17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"/>
      <c r="Q134" s="1"/>
    </row>
    <row r="135" spans="1:17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"/>
      <c r="Q135" s="1"/>
    </row>
    <row r="136" spans="1:17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"/>
      <c r="Q136" s="1"/>
    </row>
    <row r="137" spans="1:17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"/>
      <c r="Q137" s="1"/>
    </row>
    <row r="138" spans="1:17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"/>
      <c r="Q138" s="1"/>
    </row>
    <row r="139" spans="1:17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"/>
      <c r="Q139" s="1"/>
    </row>
    <row r="140" spans="1:17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"/>
      <c r="Q140" s="1"/>
    </row>
    <row r="141" spans="1:17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"/>
      <c r="Q141" s="1"/>
    </row>
    <row r="142" spans="1:17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"/>
      <c r="Q142" s="1"/>
    </row>
    <row r="143" spans="1:17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"/>
      <c r="Q143" s="1"/>
    </row>
    <row r="144" spans="1:17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"/>
      <c r="Q144" s="1"/>
    </row>
    <row r="145" spans="1:17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"/>
      <c r="Q145" s="1"/>
    </row>
    <row r="146" spans="1:17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"/>
      <c r="Q146" s="1"/>
    </row>
    <row r="147" spans="1:17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"/>
      <c r="Q147" s="1"/>
    </row>
    <row r="148" spans="1:17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"/>
      <c r="Q148" s="1"/>
    </row>
    <row r="149" spans="1:17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"/>
      <c r="Q149" s="1"/>
    </row>
    <row r="150" spans="1:17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"/>
      <c r="Q150" s="1"/>
    </row>
    <row r="151" spans="1:17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"/>
      <c r="Q151" s="1"/>
    </row>
    <row r="152" spans="1:17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"/>
      <c r="Q152" s="1"/>
    </row>
  </sheetData>
  <mergeCells count="15">
    <mergeCell ref="L1:N1"/>
    <mergeCell ref="M32:N32"/>
    <mergeCell ref="A22:N22"/>
    <mergeCell ref="A23:N23"/>
    <mergeCell ref="A24:N24"/>
    <mergeCell ref="A25:N25"/>
    <mergeCell ref="A26:N26"/>
    <mergeCell ref="A27:N27"/>
    <mergeCell ref="A29:N29"/>
    <mergeCell ref="A17:N17"/>
    <mergeCell ref="A5:N5"/>
    <mergeCell ref="A6:N6"/>
    <mergeCell ref="A8:N8"/>
    <mergeCell ref="A13:N13"/>
    <mergeCell ref="A15:N1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4"/>
  <sheetViews>
    <sheetView topLeftCell="A84" workbookViewId="0">
      <selection activeCell="A93" sqref="A93"/>
    </sheetView>
  </sheetViews>
  <sheetFormatPr defaultRowHeight="15" x14ac:dyDescent="0.25"/>
  <cols>
    <col min="1" max="1" width="53.28515625" customWidth="1"/>
    <col min="2" max="2" width="11.140625" customWidth="1"/>
    <col min="3" max="3" width="24.5703125" customWidth="1"/>
    <col min="4" max="4" width="25.28515625" customWidth="1"/>
    <col min="5" max="5" width="14.42578125" customWidth="1"/>
  </cols>
  <sheetData>
    <row r="1" spans="1:18" x14ac:dyDescent="0.25">
      <c r="A1" s="10"/>
      <c r="B1" s="10"/>
      <c r="C1" s="10"/>
      <c r="D1" s="145"/>
      <c r="E1" s="145"/>
    </row>
    <row r="2" spans="1:18" x14ac:dyDescent="0.25">
      <c r="A2" s="10"/>
      <c r="B2" s="10"/>
      <c r="C2" s="10"/>
      <c r="D2" s="10"/>
      <c r="E2" s="10"/>
    </row>
    <row r="3" spans="1:18" ht="15.75" x14ac:dyDescent="0.25">
      <c r="A3" s="153" t="s">
        <v>11</v>
      </c>
      <c r="B3" s="153"/>
      <c r="C3" s="153"/>
      <c r="D3" s="153"/>
      <c r="E3" s="15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11"/>
      <c r="B4" s="11"/>
      <c r="C4" s="11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54" t="s">
        <v>12</v>
      </c>
      <c r="B5" s="154"/>
      <c r="C5" s="154"/>
      <c r="D5" s="154"/>
      <c r="E5" s="15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0</v>
      </c>
      <c r="B7" s="35" t="s">
        <v>5</v>
      </c>
      <c r="C7" s="35" t="s">
        <v>1</v>
      </c>
      <c r="D7" s="35" t="s">
        <v>2</v>
      </c>
      <c r="E7" s="35" t="s">
        <v>3</v>
      </c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59" t="s">
        <v>121</v>
      </c>
      <c r="B8" s="160"/>
      <c r="C8" s="160"/>
      <c r="D8" s="160"/>
      <c r="E8" s="16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65" t="s">
        <v>4</v>
      </c>
      <c r="B9" s="63" t="s">
        <v>6</v>
      </c>
      <c r="C9" s="64">
        <v>61</v>
      </c>
      <c r="D9" s="47">
        <v>61</v>
      </c>
      <c r="E9" s="47">
        <f t="shared" ref="E9:E19" si="0">D9/C9*100</f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62" t="s">
        <v>97</v>
      </c>
      <c r="B10" s="85" t="s">
        <v>7</v>
      </c>
      <c r="C10" s="64">
        <v>115</v>
      </c>
      <c r="D10" s="47">
        <v>115</v>
      </c>
      <c r="E10" s="47">
        <f t="shared" si="0"/>
        <v>100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</row>
    <row r="11" spans="1:18" ht="94.5" x14ac:dyDescent="0.25">
      <c r="A11" s="62" t="s">
        <v>8</v>
      </c>
      <c r="B11" s="85" t="s">
        <v>6</v>
      </c>
      <c r="C11" s="64">
        <v>100</v>
      </c>
      <c r="D11" s="47">
        <v>100</v>
      </c>
      <c r="E11" s="47">
        <f t="shared" si="0"/>
        <v>100</v>
      </c>
      <c r="F11" s="86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89" x14ac:dyDescent="0.25">
      <c r="A12" s="62" t="s">
        <v>99</v>
      </c>
      <c r="B12" s="85" t="s">
        <v>6</v>
      </c>
      <c r="C12" s="64">
        <v>100</v>
      </c>
      <c r="D12" s="47">
        <v>100</v>
      </c>
      <c r="E12" s="47">
        <f t="shared" si="0"/>
        <v>100</v>
      </c>
      <c r="F12" s="8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26" x14ac:dyDescent="0.25">
      <c r="A13" s="65" t="s">
        <v>90</v>
      </c>
      <c r="B13" s="85" t="s">
        <v>6</v>
      </c>
      <c r="C13" s="64">
        <v>3</v>
      </c>
      <c r="D13" s="47">
        <v>3</v>
      </c>
      <c r="E13" s="47">
        <f t="shared" si="0"/>
        <v>100</v>
      </c>
      <c r="F13" s="86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78.75" x14ac:dyDescent="0.25">
      <c r="A14" s="66" t="s">
        <v>91</v>
      </c>
      <c r="B14" s="85" t="s">
        <v>6</v>
      </c>
      <c r="C14" s="64">
        <v>40</v>
      </c>
      <c r="D14" s="47">
        <v>40</v>
      </c>
      <c r="E14" s="47">
        <f t="shared" si="0"/>
        <v>100</v>
      </c>
      <c r="F14" s="86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63" x14ac:dyDescent="0.25">
      <c r="A15" s="67" t="s">
        <v>65</v>
      </c>
      <c r="B15" s="46" t="s">
        <v>67</v>
      </c>
      <c r="C15" s="47">
        <v>5328</v>
      </c>
      <c r="D15" s="47">
        <v>5328</v>
      </c>
      <c r="E15" s="47">
        <f t="shared" si="0"/>
        <v>100</v>
      </c>
      <c r="F15" s="86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1:18" ht="63" x14ac:dyDescent="0.25">
      <c r="A16" s="67" t="s">
        <v>92</v>
      </c>
      <c r="B16" s="46" t="s">
        <v>67</v>
      </c>
      <c r="C16" s="47">
        <v>1002.6</v>
      </c>
      <c r="D16" s="47">
        <v>1002.6</v>
      </c>
      <c r="E16" s="47">
        <f t="shared" si="0"/>
        <v>100</v>
      </c>
      <c r="F16" s="86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18" ht="78.75" x14ac:dyDescent="0.25">
      <c r="A17" s="67" t="s">
        <v>93</v>
      </c>
      <c r="B17" s="46" t="s">
        <v>67</v>
      </c>
      <c r="C17" s="47">
        <v>658.8</v>
      </c>
      <c r="D17" s="47">
        <v>658.8</v>
      </c>
      <c r="E17" s="47">
        <f t="shared" si="0"/>
        <v>100</v>
      </c>
      <c r="F17" s="86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ht="15.75" hidden="1" x14ac:dyDescent="0.25">
      <c r="A18" s="115"/>
      <c r="B18" s="91" t="s">
        <v>67</v>
      </c>
      <c r="C18" s="75"/>
      <c r="D18" s="75"/>
      <c r="E18" s="75"/>
      <c r="F18" s="86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47.25" x14ac:dyDescent="0.25">
      <c r="A19" s="67" t="s">
        <v>66</v>
      </c>
      <c r="B19" s="46" t="s">
        <v>67</v>
      </c>
      <c r="C19" s="47">
        <v>838</v>
      </c>
      <c r="D19" s="47">
        <v>838</v>
      </c>
      <c r="E19" s="47">
        <f t="shared" si="0"/>
        <v>100</v>
      </c>
      <c r="F19" s="86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x14ac:dyDescent="0.25">
      <c r="A20" s="162" t="s">
        <v>122</v>
      </c>
      <c r="B20" s="163"/>
      <c r="C20" s="163"/>
      <c r="D20" s="163"/>
      <c r="E20" s="16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78.75" x14ac:dyDescent="0.25">
      <c r="A21" s="45" t="s">
        <v>68</v>
      </c>
      <c r="B21" s="85" t="s">
        <v>67</v>
      </c>
      <c r="C21" s="68">
        <v>15751</v>
      </c>
      <c r="D21" s="69">
        <v>15751</v>
      </c>
      <c r="E21" s="47">
        <f t="shared" ref="E21:E71" si="1">D21/C21*100</f>
        <v>100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hidden="1" x14ac:dyDescent="0.25">
      <c r="A22" s="115"/>
      <c r="B22" s="89"/>
      <c r="C22" s="116"/>
      <c r="D22" s="117"/>
      <c r="E22" s="75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5.75" hidden="1" x14ac:dyDescent="0.25">
      <c r="A23" s="115"/>
      <c r="B23" s="89"/>
      <c r="C23" s="116"/>
      <c r="D23" s="117"/>
      <c r="E23" s="7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78.75" x14ac:dyDescent="0.25">
      <c r="A24" s="67" t="s">
        <v>94</v>
      </c>
      <c r="B24" s="85" t="s">
        <v>6</v>
      </c>
      <c r="C24" s="68">
        <v>98</v>
      </c>
      <c r="D24" s="69">
        <v>98</v>
      </c>
      <c r="E24" s="47">
        <f t="shared" si="1"/>
        <v>100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18" ht="110.25" x14ac:dyDescent="0.25">
      <c r="A25" s="45" t="s">
        <v>101</v>
      </c>
      <c r="B25" s="85" t="s">
        <v>6</v>
      </c>
      <c r="C25" s="64">
        <v>5</v>
      </c>
      <c r="D25" s="47">
        <v>5</v>
      </c>
      <c r="E25" s="47">
        <f t="shared" si="1"/>
        <v>100</v>
      </c>
      <c r="F25" s="86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63" x14ac:dyDescent="0.25">
      <c r="A26" s="45" t="s">
        <v>69</v>
      </c>
      <c r="B26" s="85" t="s">
        <v>6</v>
      </c>
      <c r="C26" s="64">
        <v>30</v>
      </c>
      <c r="D26" s="47">
        <v>30</v>
      </c>
      <c r="E26" s="47">
        <f t="shared" si="1"/>
        <v>100</v>
      </c>
      <c r="F26" s="86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78.75" x14ac:dyDescent="0.25">
      <c r="A27" s="45" t="s">
        <v>82</v>
      </c>
      <c r="B27" s="85" t="s">
        <v>67</v>
      </c>
      <c r="C27" s="68">
        <v>642</v>
      </c>
      <c r="D27" s="69">
        <v>642</v>
      </c>
      <c r="E27" s="47">
        <f t="shared" si="1"/>
        <v>100</v>
      </c>
      <c r="F27" s="8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63" x14ac:dyDescent="0.25">
      <c r="A28" s="45" t="s">
        <v>80</v>
      </c>
      <c r="B28" s="85" t="s">
        <v>6</v>
      </c>
      <c r="C28" s="64">
        <v>100</v>
      </c>
      <c r="D28" s="47">
        <v>100</v>
      </c>
      <c r="E28" s="47">
        <f t="shared" si="1"/>
        <v>100</v>
      </c>
      <c r="F28" s="86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10.25" x14ac:dyDescent="0.25">
      <c r="A29" s="45" t="s">
        <v>101</v>
      </c>
      <c r="B29" s="85" t="s">
        <v>7</v>
      </c>
      <c r="C29" s="64">
        <v>3</v>
      </c>
      <c r="D29" s="47">
        <v>3</v>
      </c>
      <c r="E29" s="47">
        <f t="shared" si="1"/>
        <v>100</v>
      </c>
      <c r="F29" s="86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.75" hidden="1" x14ac:dyDescent="0.25">
      <c r="A30" s="88"/>
      <c r="B30" s="91"/>
      <c r="C30" s="90"/>
      <c r="D30" s="75"/>
      <c r="E30" s="75"/>
      <c r="F30" s="8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78.75" x14ac:dyDescent="0.25">
      <c r="A31" s="45" t="s">
        <v>83</v>
      </c>
      <c r="B31" s="46" t="s">
        <v>67</v>
      </c>
      <c r="C31" s="64">
        <v>991.6</v>
      </c>
      <c r="D31" s="47">
        <v>991.6</v>
      </c>
      <c r="E31" s="47">
        <f t="shared" si="1"/>
        <v>100</v>
      </c>
      <c r="F31" s="86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</row>
    <row r="32" spans="1:18" ht="94.5" x14ac:dyDescent="0.25">
      <c r="A32" s="45" t="s">
        <v>84</v>
      </c>
      <c r="B32" s="46" t="s">
        <v>67</v>
      </c>
      <c r="C32" s="64">
        <v>17.3</v>
      </c>
      <c r="D32" s="47">
        <v>17.3</v>
      </c>
      <c r="E32" s="47">
        <f t="shared" si="1"/>
        <v>100</v>
      </c>
      <c r="F32" s="86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1:18" ht="94.5" x14ac:dyDescent="0.25">
      <c r="A33" s="45" t="s">
        <v>95</v>
      </c>
      <c r="B33" s="46" t="s">
        <v>67</v>
      </c>
      <c r="C33" s="64">
        <v>599</v>
      </c>
      <c r="D33" s="47">
        <v>599</v>
      </c>
      <c r="E33" s="47">
        <f t="shared" si="1"/>
        <v>100</v>
      </c>
      <c r="F33" s="86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pans="1:18" ht="220.5" x14ac:dyDescent="0.25">
      <c r="A34" s="45" t="s">
        <v>85</v>
      </c>
      <c r="B34" s="46" t="s">
        <v>67</v>
      </c>
      <c r="C34" s="64">
        <v>45.5</v>
      </c>
      <c r="D34" s="47">
        <v>45.5</v>
      </c>
      <c r="E34" s="47">
        <f t="shared" si="1"/>
        <v>100</v>
      </c>
      <c r="F34" s="86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1:18" ht="94.5" x14ac:dyDescent="0.25">
      <c r="A35" s="45" t="s">
        <v>126</v>
      </c>
      <c r="B35" s="85" t="s">
        <v>96</v>
      </c>
      <c r="C35" s="64">
        <v>1</v>
      </c>
      <c r="D35" s="47">
        <v>1</v>
      </c>
      <c r="E35" s="47">
        <f t="shared" si="1"/>
        <v>100</v>
      </c>
      <c r="F35" s="86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ht="120.75" customHeight="1" x14ac:dyDescent="0.25">
      <c r="A36" s="45" t="s">
        <v>100</v>
      </c>
      <c r="B36" s="46" t="s">
        <v>6</v>
      </c>
      <c r="C36" s="64">
        <v>100</v>
      </c>
      <c r="D36" s="47">
        <v>100</v>
      </c>
      <c r="E36" s="47">
        <f t="shared" si="1"/>
        <v>100</v>
      </c>
      <c r="F36" s="86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</row>
    <row r="37" spans="1:18" ht="72" hidden="1" customHeight="1" x14ac:dyDescent="0.25">
      <c r="A37" s="88"/>
      <c r="B37" s="89"/>
      <c r="C37" s="90"/>
      <c r="D37" s="75"/>
      <c r="E37" s="75"/>
      <c r="F37" s="86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</row>
    <row r="38" spans="1:18" ht="135.75" customHeight="1" x14ac:dyDescent="0.25">
      <c r="A38" s="45" t="s">
        <v>102</v>
      </c>
      <c r="B38" s="46" t="s">
        <v>6</v>
      </c>
      <c r="C38" s="64">
        <v>100</v>
      </c>
      <c r="D38" s="47">
        <v>100</v>
      </c>
      <c r="E38" s="47">
        <f t="shared" si="1"/>
        <v>100</v>
      </c>
      <c r="F38" s="86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</row>
    <row r="39" spans="1:18" ht="15.75" x14ac:dyDescent="0.25">
      <c r="A39" s="45" t="s">
        <v>81</v>
      </c>
      <c r="B39" s="85" t="s">
        <v>6</v>
      </c>
      <c r="C39" s="47">
        <v>100</v>
      </c>
      <c r="D39" s="47">
        <v>100</v>
      </c>
      <c r="E39" s="47">
        <f>D39/C39*100</f>
        <v>100</v>
      </c>
      <c r="F39" s="86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ht="15.75" x14ac:dyDescent="0.25">
      <c r="A40" s="165" t="s">
        <v>123</v>
      </c>
      <c r="B40" s="166"/>
      <c r="C40" s="166"/>
      <c r="D40" s="166"/>
      <c r="E40" s="16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18" ht="31.5" x14ac:dyDescent="0.25">
      <c r="A41" s="45" t="s">
        <v>127</v>
      </c>
      <c r="B41" s="46" t="s">
        <v>6</v>
      </c>
      <c r="C41" s="47">
        <v>78.98</v>
      </c>
      <c r="D41" s="47">
        <v>78.98</v>
      </c>
      <c r="E41" s="47">
        <f t="shared" si="1"/>
        <v>100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47.25" x14ac:dyDescent="0.25">
      <c r="A42" s="45" t="s">
        <v>128</v>
      </c>
      <c r="B42" s="46" t="s">
        <v>6</v>
      </c>
      <c r="C42" s="47">
        <v>46.03</v>
      </c>
      <c r="D42" s="47">
        <v>46.03</v>
      </c>
      <c r="E42" s="47">
        <f t="shared" si="1"/>
        <v>100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</row>
    <row r="43" spans="1:18" ht="63" x14ac:dyDescent="0.25">
      <c r="A43" s="45" t="s">
        <v>129</v>
      </c>
      <c r="B43" s="46" t="s">
        <v>6</v>
      </c>
      <c r="C43" s="47">
        <v>0.8</v>
      </c>
      <c r="D43" s="47">
        <v>0.8</v>
      </c>
      <c r="E43" s="47">
        <f t="shared" si="1"/>
        <v>100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</row>
    <row r="44" spans="1:18" ht="47.25" x14ac:dyDescent="0.25">
      <c r="A44" s="45" t="s">
        <v>130</v>
      </c>
      <c r="B44" s="46" t="s">
        <v>6</v>
      </c>
      <c r="C44" s="47">
        <v>0.4</v>
      </c>
      <c r="D44" s="47">
        <v>0.4</v>
      </c>
      <c r="E44" s="47">
        <f t="shared" si="1"/>
        <v>100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</row>
    <row r="45" spans="1:18" ht="78.75" x14ac:dyDescent="0.25">
      <c r="A45" s="45" t="s">
        <v>131</v>
      </c>
      <c r="B45" s="46" t="s">
        <v>6</v>
      </c>
      <c r="C45" s="47">
        <v>2</v>
      </c>
      <c r="D45" s="47">
        <v>2</v>
      </c>
      <c r="E45" s="47">
        <f t="shared" si="1"/>
        <v>100</v>
      </c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</row>
    <row r="46" spans="1:18" ht="63" x14ac:dyDescent="0.25">
      <c r="A46" s="45" t="s">
        <v>132</v>
      </c>
      <c r="B46" s="46" t="s">
        <v>96</v>
      </c>
      <c r="C46" s="47">
        <v>2057</v>
      </c>
      <c r="D46" s="47">
        <v>2057</v>
      </c>
      <c r="E46" s="47">
        <f t="shared" si="1"/>
        <v>100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</row>
    <row r="47" spans="1:18" ht="78.75" x14ac:dyDescent="0.25">
      <c r="A47" s="45" t="s">
        <v>133</v>
      </c>
      <c r="B47" s="46" t="s">
        <v>96</v>
      </c>
      <c r="C47" s="47">
        <v>3</v>
      </c>
      <c r="D47" s="47">
        <v>3</v>
      </c>
      <c r="E47" s="47">
        <f t="shared" si="1"/>
        <v>100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</row>
    <row r="48" spans="1:18" ht="94.5" x14ac:dyDescent="0.25">
      <c r="A48" s="45" t="s">
        <v>134</v>
      </c>
      <c r="B48" s="46" t="s">
        <v>6</v>
      </c>
      <c r="C48" s="47">
        <v>30</v>
      </c>
      <c r="D48" s="47">
        <v>30</v>
      </c>
      <c r="E48" s="47">
        <f t="shared" si="1"/>
        <v>100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</row>
    <row r="49" spans="1:18" ht="78.75" x14ac:dyDescent="0.25">
      <c r="A49" s="45" t="s">
        <v>135</v>
      </c>
      <c r="B49" s="46" t="s">
        <v>96</v>
      </c>
      <c r="C49" s="47">
        <v>3654</v>
      </c>
      <c r="D49" s="47">
        <v>3654</v>
      </c>
      <c r="E49" s="47">
        <f t="shared" si="1"/>
        <v>100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</row>
    <row r="50" spans="1:18" ht="78.75" x14ac:dyDescent="0.25">
      <c r="A50" s="45" t="s">
        <v>136</v>
      </c>
      <c r="B50" s="46" t="s">
        <v>6</v>
      </c>
      <c r="C50" s="47">
        <v>29</v>
      </c>
      <c r="D50" s="47">
        <v>29</v>
      </c>
      <c r="E50" s="47">
        <f t="shared" si="1"/>
        <v>100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</row>
    <row r="51" spans="1:18" ht="63" x14ac:dyDescent="0.25">
      <c r="A51" s="45" t="s">
        <v>137</v>
      </c>
      <c r="B51" s="46" t="s">
        <v>6</v>
      </c>
      <c r="C51" s="47">
        <v>68</v>
      </c>
      <c r="D51" s="47">
        <v>68</v>
      </c>
      <c r="E51" s="47">
        <f t="shared" si="1"/>
        <v>100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</row>
    <row r="52" spans="1:18" ht="63" x14ac:dyDescent="0.25">
      <c r="A52" s="45" t="s">
        <v>137</v>
      </c>
      <c r="B52" s="46" t="s">
        <v>96</v>
      </c>
      <c r="C52" s="47">
        <v>28</v>
      </c>
      <c r="D52" s="47">
        <v>28</v>
      </c>
      <c r="E52" s="47">
        <f t="shared" si="1"/>
        <v>100</v>
      </c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</row>
    <row r="53" spans="1:18" ht="78.75" x14ac:dyDescent="0.25">
      <c r="A53" s="45" t="s">
        <v>138</v>
      </c>
      <c r="B53" s="46" t="s">
        <v>96</v>
      </c>
      <c r="C53" s="47">
        <v>10</v>
      </c>
      <c r="D53" s="47">
        <v>10</v>
      </c>
      <c r="E53" s="47">
        <f t="shared" si="1"/>
        <v>100</v>
      </c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</row>
    <row r="54" spans="1:18" ht="63" x14ac:dyDescent="0.25">
      <c r="A54" s="45" t="s">
        <v>139</v>
      </c>
      <c r="B54" s="46" t="s">
        <v>96</v>
      </c>
      <c r="C54" s="47">
        <v>14</v>
      </c>
      <c r="D54" s="47">
        <v>14</v>
      </c>
      <c r="E54" s="47">
        <f t="shared" si="1"/>
        <v>100</v>
      </c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</row>
    <row r="55" spans="1:18" ht="47.25" x14ac:dyDescent="0.25">
      <c r="A55" s="45" t="s">
        <v>140</v>
      </c>
      <c r="B55" s="46" t="s">
        <v>6</v>
      </c>
      <c r="C55" s="47">
        <v>100</v>
      </c>
      <c r="D55" s="47">
        <v>100</v>
      </c>
      <c r="E55" s="47">
        <f t="shared" si="1"/>
        <v>100</v>
      </c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</row>
    <row r="56" spans="1:18" ht="47.25" x14ac:dyDescent="0.25">
      <c r="A56" s="45" t="s">
        <v>141</v>
      </c>
      <c r="B56" s="46" t="s">
        <v>6</v>
      </c>
      <c r="C56" s="47">
        <v>88.1</v>
      </c>
      <c r="D56" s="47">
        <v>88.1</v>
      </c>
      <c r="E56" s="47">
        <f t="shared" si="1"/>
        <v>100</v>
      </c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</row>
    <row r="57" spans="1:18" ht="31.5" x14ac:dyDescent="0.25">
      <c r="A57" s="45" t="s">
        <v>142</v>
      </c>
      <c r="B57" s="46" t="s">
        <v>6</v>
      </c>
      <c r="C57" s="47">
        <v>100</v>
      </c>
      <c r="D57" s="47">
        <v>100</v>
      </c>
      <c r="E57" s="47">
        <f t="shared" si="1"/>
        <v>100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</row>
    <row r="58" spans="1:18" ht="63" x14ac:dyDescent="0.25">
      <c r="A58" s="45" t="s">
        <v>143</v>
      </c>
      <c r="B58" s="46" t="s">
        <v>6</v>
      </c>
      <c r="C58" s="47">
        <v>33.299999999999997</v>
      </c>
      <c r="D58" s="47">
        <v>33.299999999999997</v>
      </c>
      <c r="E58" s="47">
        <f t="shared" si="1"/>
        <v>100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</row>
    <row r="59" spans="1:18" ht="47.25" x14ac:dyDescent="0.25">
      <c r="A59" s="45" t="s">
        <v>144</v>
      </c>
      <c r="B59" s="46" t="s">
        <v>6</v>
      </c>
      <c r="C59" s="47">
        <v>23.5</v>
      </c>
      <c r="D59" s="47">
        <v>23.5</v>
      </c>
      <c r="E59" s="47">
        <f t="shared" si="1"/>
        <v>100</v>
      </c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</row>
    <row r="60" spans="1:18" ht="31.5" x14ac:dyDescent="0.25">
      <c r="A60" s="45" t="s">
        <v>145</v>
      </c>
      <c r="B60" s="46" t="s">
        <v>6</v>
      </c>
      <c r="C60" s="47">
        <v>16</v>
      </c>
      <c r="D60" s="47">
        <v>16</v>
      </c>
      <c r="E60" s="47">
        <f t="shared" si="1"/>
        <v>100</v>
      </c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</row>
    <row r="61" spans="1:18" ht="141.75" x14ac:dyDescent="0.25">
      <c r="A61" s="45" t="s">
        <v>146</v>
      </c>
      <c r="B61" s="46" t="s">
        <v>6</v>
      </c>
      <c r="C61" s="47">
        <v>32</v>
      </c>
      <c r="D61" s="47">
        <v>32</v>
      </c>
      <c r="E61" s="47">
        <f t="shared" si="1"/>
        <v>100</v>
      </c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</row>
    <row r="62" spans="1:18" ht="15.75" x14ac:dyDescent="0.25">
      <c r="A62" s="45" t="s">
        <v>147</v>
      </c>
      <c r="B62" s="46" t="s">
        <v>96</v>
      </c>
      <c r="C62" s="47">
        <v>34</v>
      </c>
      <c r="D62" s="47">
        <v>34</v>
      </c>
      <c r="E62" s="47">
        <f t="shared" si="1"/>
        <v>100</v>
      </c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</row>
    <row r="63" spans="1:18" ht="94.5" x14ac:dyDescent="0.25">
      <c r="A63" s="45" t="s">
        <v>148</v>
      </c>
      <c r="B63" s="46" t="s">
        <v>96</v>
      </c>
      <c r="C63" s="47">
        <v>1</v>
      </c>
      <c r="D63" s="47">
        <v>1</v>
      </c>
      <c r="E63" s="47">
        <f t="shared" si="1"/>
        <v>100</v>
      </c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</row>
    <row r="64" spans="1:18" ht="63" x14ac:dyDescent="0.25">
      <c r="A64" s="45" t="s">
        <v>149</v>
      </c>
      <c r="B64" s="46" t="s">
        <v>96</v>
      </c>
      <c r="C64" s="47">
        <v>1</v>
      </c>
      <c r="D64" s="47">
        <v>1</v>
      </c>
      <c r="E64" s="47">
        <f t="shared" si="1"/>
        <v>100</v>
      </c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</row>
    <row r="65" spans="1:18" ht="47.25" x14ac:dyDescent="0.25">
      <c r="A65" s="45" t="s">
        <v>150</v>
      </c>
      <c r="B65" s="46" t="s">
        <v>96</v>
      </c>
      <c r="C65" s="47">
        <v>36</v>
      </c>
      <c r="D65" s="47">
        <v>36</v>
      </c>
      <c r="E65" s="47">
        <f t="shared" si="1"/>
        <v>100</v>
      </c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</row>
    <row r="66" spans="1:18" ht="31.5" x14ac:dyDescent="0.25">
      <c r="A66" s="45" t="s">
        <v>151</v>
      </c>
      <c r="B66" s="46" t="s">
        <v>96</v>
      </c>
      <c r="C66" s="47">
        <v>9</v>
      </c>
      <c r="D66" s="47">
        <v>9</v>
      </c>
      <c r="E66" s="47">
        <f t="shared" si="1"/>
        <v>100</v>
      </c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7" spans="1:18" ht="31.5" x14ac:dyDescent="0.25">
      <c r="A67" s="45" t="s">
        <v>152</v>
      </c>
      <c r="B67" s="46" t="s">
        <v>96</v>
      </c>
      <c r="C67" s="47">
        <v>1</v>
      </c>
      <c r="D67" s="47">
        <v>1</v>
      </c>
      <c r="E67" s="47">
        <f t="shared" si="1"/>
        <v>100</v>
      </c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</row>
    <row r="68" spans="1:18" ht="31.5" x14ac:dyDescent="0.25">
      <c r="A68" s="45" t="s">
        <v>153</v>
      </c>
      <c r="B68" s="46" t="s">
        <v>96</v>
      </c>
      <c r="C68" s="47">
        <v>40</v>
      </c>
      <c r="D68" s="47">
        <v>40</v>
      </c>
      <c r="E68" s="47">
        <f t="shared" si="1"/>
        <v>100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</row>
    <row r="69" spans="1:18" ht="31.5" x14ac:dyDescent="0.25">
      <c r="A69" s="45" t="s">
        <v>154</v>
      </c>
      <c r="B69" s="46" t="s">
        <v>96</v>
      </c>
      <c r="C69" s="47">
        <v>72</v>
      </c>
      <c r="D69" s="47">
        <v>72</v>
      </c>
      <c r="E69" s="47">
        <f t="shared" si="1"/>
        <v>100</v>
      </c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</row>
    <row r="70" spans="1:18" ht="47.25" x14ac:dyDescent="0.25">
      <c r="A70" s="45" t="s">
        <v>155</v>
      </c>
      <c r="B70" s="46" t="s">
        <v>6</v>
      </c>
      <c r="C70" s="47">
        <v>21.32</v>
      </c>
      <c r="D70" s="47">
        <v>21.32</v>
      </c>
      <c r="E70" s="47">
        <f t="shared" si="1"/>
        <v>100</v>
      </c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</row>
    <row r="71" spans="1:18" ht="63" x14ac:dyDescent="0.25">
      <c r="A71" s="45" t="s">
        <v>103</v>
      </c>
      <c r="B71" s="46" t="s">
        <v>6</v>
      </c>
      <c r="C71" s="47">
        <v>100</v>
      </c>
      <c r="D71" s="47">
        <v>100</v>
      </c>
      <c r="E71" s="47">
        <f t="shared" si="1"/>
        <v>100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</row>
    <row r="72" spans="1:18" ht="15.75" x14ac:dyDescent="0.25">
      <c r="A72" s="165" t="s">
        <v>125</v>
      </c>
      <c r="B72" s="166"/>
      <c r="C72" s="166"/>
      <c r="D72" s="166"/>
      <c r="E72" s="16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75" x14ac:dyDescent="0.25">
      <c r="A73" s="124" t="s">
        <v>87</v>
      </c>
      <c r="B73" s="46" t="s">
        <v>6</v>
      </c>
      <c r="C73" s="64">
        <v>0</v>
      </c>
      <c r="D73" s="47">
        <v>0</v>
      </c>
      <c r="E73" s="47">
        <v>100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0" x14ac:dyDescent="0.25">
      <c r="A74" s="124" t="s">
        <v>86</v>
      </c>
      <c r="B74" s="46" t="s">
        <v>6</v>
      </c>
      <c r="C74" s="64">
        <v>0</v>
      </c>
      <c r="D74" s="47">
        <v>0</v>
      </c>
      <c r="E74" s="47">
        <v>100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x14ac:dyDescent="0.25">
      <c r="A75" s="162" t="s">
        <v>124</v>
      </c>
      <c r="B75" s="163"/>
      <c r="C75" s="163"/>
      <c r="D75" s="163"/>
      <c r="E75" s="164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0" x14ac:dyDescent="0.25">
      <c r="A76" s="124" t="s">
        <v>9</v>
      </c>
      <c r="B76" s="46" t="s">
        <v>6</v>
      </c>
      <c r="C76" s="47">
        <v>42</v>
      </c>
      <c r="D76" s="47">
        <v>42</v>
      </c>
      <c r="E76" s="47">
        <f t="shared" ref="E76:E82" si="2">D76/C76*100</f>
        <v>100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30" x14ac:dyDescent="0.25">
      <c r="A77" s="124" t="s">
        <v>10</v>
      </c>
      <c r="B77" s="46" t="s">
        <v>6</v>
      </c>
      <c r="C77" s="64">
        <v>99</v>
      </c>
      <c r="D77" s="47">
        <v>99</v>
      </c>
      <c r="E77" s="75">
        <f t="shared" si="2"/>
        <v>100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0" x14ac:dyDescent="0.25">
      <c r="A78" s="124" t="s">
        <v>156</v>
      </c>
      <c r="B78" s="46" t="s">
        <v>6</v>
      </c>
      <c r="C78" s="64">
        <v>100</v>
      </c>
      <c r="D78" s="47">
        <v>100</v>
      </c>
      <c r="E78" s="47">
        <f>100-D78/C78*100+100</f>
        <v>100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45" x14ac:dyDescent="0.25">
      <c r="A79" s="124" t="s">
        <v>88</v>
      </c>
      <c r="B79" s="85" t="s">
        <v>6</v>
      </c>
      <c r="C79" s="64">
        <v>100</v>
      </c>
      <c r="D79" s="47">
        <v>100</v>
      </c>
      <c r="E79" s="47">
        <f t="shared" si="2"/>
        <v>100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45" x14ac:dyDescent="0.25">
      <c r="A80" s="124" t="s">
        <v>111</v>
      </c>
      <c r="B80" s="85" t="s">
        <v>6</v>
      </c>
      <c r="C80" s="64">
        <v>12</v>
      </c>
      <c r="D80" s="47">
        <v>12</v>
      </c>
      <c r="E80" s="47">
        <f t="shared" si="2"/>
        <v>100</v>
      </c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</row>
    <row r="81" spans="1:18" ht="30" x14ac:dyDescent="0.25">
      <c r="A81" s="124" t="s">
        <v>157</v>
      </c>
      <c r="B81" s="85" t="s">
        <v>96</v>
      </c>
      <c r="C81" s="64">
        <v>15.25</v>
      </c>
      <c r="D81" s="47">
        <v>15.25</v>
      </c>
      <c r="E81" s="47">
        <f t="shared" si="2"/>
        <v>100</v>
      </c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</row>
    <row r="82" spans="1:18" ht="30" x14ac:dyDescent="0.25">
      <c r="A82" s="48" t="s">
        <v>89</v>
      </c>
      <c r="B82" s="39" t="s">
        <v>6</v>
      </c>
      <c r="C82" s="125">
        <v>35</v>
      </c>
      <c r="D82" s="126">
        <v>35</v>
      </c>
      <c r="E82" s="41">
        <f t="shared" si="2"/>
        <v>100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30" customHeight="1" x14ac:dyDescent="0.25">
      <c r="A83" s="156" t="s">
        <v>39</v>
      </c>
      <c r="B83" s="157"/>
      <c r="C83" s="157"/>
      <c r="D83" s="158"/>
      <c r="E83" s="55">
        <v>100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155"/>
      <c r="B84" s="155"/>
      <c r="C84" s="155"/>
      <c r="D84" s="155"/>
      <c r="E84" s="155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9"/>
      <c r="B85" s="9"/>
      <c r="C85" s="9"/>
      <c r="D85" s="9"/>
      <c r="E85" s="9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9"/>
      <c r="B86" s="9"/>
      <c r="C86" s="9"/>
      <c r="D86" s="9"/>
      <c r="E86" s="9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8.75" x14ac:dyDescent="0.3">
      <c r="A87" s="104" t="s">
        <v>98</v>
      </c>
      <c r="B87" s="105"/>
      <c r="C87" s="105"/>
      <c r="D87" s="105" t="s">
        <v>112</v>
      </c>
      <c r="E87" s="9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x14ac:dyDescent="0.25">
      <c r="A88" s="9"/>
      <c r="B88" s="9"/>
      <c r="C88" s="9"/>
      <c r="D88" s="9"/>
      <c r="E88" s="9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9"/>
      <c r="B89" s="9"/>
      <c r="C89" s="9"/>
      <c r="D89" s="9"/>
      <c r="E89" s="9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9"/>
      <c r="B90" s="9"/>
      <c r="C90" s="9"/>
      <c r="D90" s="9"/>
      <c r="E90" s="9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9"/>
      <c r="B91" s="9"/>
      <c r="C91" s="9"/>
      <c r="D91" s="9"/>
      <c r="E91" s="9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9"/>
      <c r="B92" s="9"/>
      <c r="C92" s="9"/>
      <c r="D92" s="9"/>
      <c r="E92" s="9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84" t="s">
        <v>169</v>
      </c>
      <c r="B93" s="9"/>
      <c r="C93" s="9"/>
      <c r="D93" s="9"/>
      <c r="E93" s="9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9"/>
      <c r="B94" s="9"/>
      <c r="C94" s="9"/>
      <c r="D94" s="9"/>
      <c r="E94" s="9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9"/>
      <c r="B95" s="9"/>
      <c r="C95" s="9"/>
      <c r="D95" s="9"/>
      <c r="E95" s="9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9"/>
      <c r="B96" s="9"/>
      <c r="C96" s="9"/>
      <c r="D96" s="9"/>
      <c r="E96" s="9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9"/>
      <c r="B97" s="9"/>
      <c r="C97" s="9"/>
      <c r="D97" s="9"/>
      <c r="E97" s="9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9"/>
      <c r="B98" s="9"/>
      <c r="C98" s="9"/>
      <c r="D98" s="9"/>
      <c r="E98" s="9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9"/>
      <c r="B99" s="9"/>
      <c r="C99" s="9"/>
      <c r="D99" s="9"/>
      <c r="E99" s="9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9"/>
      <c r="B100" s="9"/>
      <c r="C100" s="9"/>
      <c r="D100" s="9"/>
      <c r="E100" s="9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9"/>
      <c r="B101" s="9"/>
      <c r="C101" s="9"/>
      <c r="D101" s="9"/>
      <c r="E101" s="9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9"/>
      <c r="B102" s="9"/>
      <c r="C102" s="9"/>
      <c r="D102" s="9"/>
      <c r="E102" s="9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9"/>
      <c r="B103" s="9"/>
      <c r="C103" s="9"/>
      <c r="D103" s="9"/>
      <c r="E103" s="9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9"/>
      <c r="B104" s="9"/>
      <c r="C104" s="9"/>
      <c r="D104" s="9"/>
      <c r="E104" s="9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9"/>
      <c r="B105" s="9"/>
      <c r="C105" s="9"/>
      <c r="D105" s="9"/>
      <c r="E105" s="9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9"/>
      <c r="B106" s="9"/>
      <c r="C106" s="9"/>
      <c r="D106" s="9"/>
      <c r="E106" s="9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9"/>
      <c r="B107" s="9"/>
      <c r="C107" s="9"/>
      <c r="D107" s="9"/>
      <c r="E107" s="9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9"/>
      <c r="B108" s="9"/>
      <c r="C108" s="9"/>
      <c r="D108" s="9"/>
      <c r="E108" s="9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9"/>
      <c r="B109" s="9"/>
      <c r="C109" s="9"/>
      <c r="D109" s="9"/>
      <c r="E109" s="9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9"/>
      <c r="B110" s="9"/>
      <c r="C110" s="9"/>
      <c r="D110" s="9"/>
      <c r="E110" s="9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9"/>
      <c r="B111" s="9"/>
      <c r="C111" s="9"/>
      <c r="D111" s="9"/>
      <c r="E111" s="9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9"/>
      <c r="B112" s="9"/>
      <c r="C112" s="9"/>
      <c r="D112" s="9"/>
      <c r="E112" s="9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9"/>
      <c r="B118" s="9"/>
      <c r="C118" s="9"/>
      <c r="D118" s="9"/>
      <c r="E118" s="9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9"/>
      <c r="B119" s="9"/>
      <c r="C119" s="9"/>
      <c r="D119" s="9"/>
      <c r="E119" s="9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9"/>
      <c r="B120" s="9"/>
      <c r="C120" s="9"/>
      <c r="D120" s="9"/>
      <c r="E120" s="9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9"/>
      <c r="B121" s="9"/>
      <c r="C121" s="9"/>
      <c r="D121" s="9"/>
      <c r="E121" s="9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9"/>
      <c r="B122" s="9"/>
      <c r="C122" s="9"/>
      <c r="D122" s="9"/>
      <c r="E122" s="9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9"/>
      <c r="B123" s="9"/>
      <c r="C123" s="9"/>
      <c r="D123" s="9"/>
      <c r="E123" s="9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9"/>
      <c r="B124" s="9"/>
      <c r="C124" s="9"/>
      <c r="D124" s="9"/>
      <c r="E124" s="9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9"/>
      <c r="B125" s="9"/>
      <c r="C125" s="9"/>
      <c r="D125" s="9"/>
      <c r="E125" s="9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5">
      <c r="A126" s="9"/>
      <c r="B126" s="9"/>
      <c r="C126" s="9"/>
      <c r="D126" s="9"/>
      <c r="E126" s="9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5">
      <c r="A127" s="9"/>
      <c r="B127" s="9"/>
      <c r="C127" s="9"/>
      <c r="D127" s="9"/>
      <c r="E127" s="9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5">
      <c r="A128" s="9"/>
      <c r="B128" s="9"/>
      <c r="C128" s="9"/>
      <c r="D128" s="9"/>
      <c r="E128" s="9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</sheetData>
  <mergeCells count="10">
    <mergeCell ref="A3:E3"/>
    <mergeCell ref="A5:E5"/>
    <mergeCell ref="D1:E1"/>
    <mergeCell ref="A84:E84"/>
    <mergeCell ref="A83:D83"/>
    <mergeCell ref="A8:E8"/>
    <mergeCell ref="A20:E20"/>
    <mergeCell ref="A72:E72"/>
    <mergeCell ref="A75:E75"/>
    <mergeCell ref="A40:E40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opLeftCell="A84" workbookViewId="0">
      <selection activeCell="A93" sqref="A92:A93"/>
    </sheetView>
  </sheetViews>
  <sheetFormatPr defaultRowHeight="15" x14ac:dyDescent="0.25"/>
  <cols>
    <col min="1" max="1" width="53.28515625" customWidth="1"/>
    <col min="2" max="2" width="17.42578125" customWidth="1"/>
    <col min="3" max="3" width="24.5703125" customWidth="1"/>
    <col min="4" max="4" width="25.28515625" customWidth="1"/>
    <col min="5" max="5" width="11.5703125" customWidth="1"/>
    <col min="6" max="6" width="21.140625" customWidth="1"/>
    <col min="7" max="7" width="10.5703125" bestFit="1" customWidth="1"/>
    <col min="8" max="8" width="11.5703125" bestFit="1" customWidth="1"/>
    <col min="13" max="13" width="10.7109375" customWidth="1"/>
    <col min="14" max="14" width="10.85546875" customWidth="1"/>
    <col min="16" max="16" width="11.42578125" bestFit="1" customWidth="1"/>
    <col min="20" max="20" width="10.5703125" bestFit="1" customWidth="1"/>
  </cols>
  <sheetData>
    <row r="1" spans="1:18" x14ac:dyDescent="0.25">
      <c r="A1" s="36"/>
      <c r="B1" s="36"/>
      <c r="C1" s="36"/>
      <c r="D1" s="36"/>
      <c r="E1" s="168"/>
      <c r="F1" s="168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185" t="s">
        <v>35</v>
      </c>
      <c r="B3" s="185"/>
      <c r="C3" s="185"/>
      <c r="D3" s="185"/>
      <c r="E3" s="185"/>
      <c r="F3" s="18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72" t="s">
        <v>13</v>
      </c>
      <c r="B5" s="172"/>
      <c r="C5" s="172"/>
      <c r="D5" s="172"/>
      <c r="E5" s="172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 t="s">
        <v>61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76" t="s">
        <v>121</v>
      </c>
      <c r="B8" s="176"/>
      <c r="C8" s="176"/>
      <c r="D8" s="176"/>
      <c r="E8" s="176"/>
      <c r="F8" s="176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180" t="s">
        <v>104</v>
      </c>
      <c r="B9" s="92" t="s">
        <v>24</v>
      </c>
      <c r="C9" s="49">
        <v>25.3</v>
      </c>
      <c r="D9" s="49">
        <v>25.3</v>
      </c>
      <c r="E9" s="50">
        <v>100</v>
      </c>
      <c r="F9" s="50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181"/>
      <c r="B10" s="42" t="s">
        <v>25</v>
      </c>
      <c r="C10" s="49">
        <v>25350</v>
      </c>
      <c r="D10" s="49">
        <v>25350</v>
      </c>
      <c r="E10" s="50">
        <v>100</v>
      </c>
      <c r="F10" s="50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</row>
    <row r="11" spans="1:18" ht="35.25" customHeight="1" x14ac:dyDescent="0.25">
      <c r="A11" s="38" t="s">
        <v>15</v>
      </c>
      <c r="B11" s="39" t="s">
        <v>24</v>
      </c>
      <c r="C11" s="40">
        <v>287629.7</v>
      </c>
      <c r="D11" s="40">
        <v>287629.7</v>
      </c>
      <c r="E11" s="41">
        <f t="shared" ref="E11:E15" si="0">D11/C11*100</f>
        <v>100</v>
      </c>
      <c r="F11" s="4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38" t="s">
        <v>16</v>
      </c>
      <c r="B12" s="56" t="s">
        <v>25</v>
      </c>
      <c r="C12" s="40">
        <v>501814.6</v>
      </c>
      <c r="D12" s="40">
        <v>501814.6</v>
      </c>
      <c r="E12" s="41">
        <f t="shared" si="0"/>
        <v>100</v>
      </c>
      <c r="F12" s="4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3" t="s">
        <v>17</v>
      </c>
      <c r="B13" s="56" t="s">
        <v>25</v>
      </c>
      <c r="C13" s="41">
        <v>5886</v>
      </c>
      <c r="D13" s="41">
        <v>5886</v>
      </c>
      <c r="E13" s="41">
        <f t="shared" si="0"/>
        <v>100</v>
      </c>
      <c r="F13" s="5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63" x14ac:dyDescent="0.25">
      <c r="A14" s="112" t="s">
        <v>116</v>
      </c>
      <c r="B14" s="39" t="s">
        <v>24</v>
      </c>
      <c r="C14" s="41">
        <v>236</v>
      </c>
      <c r="D14" s="41">
        <v>236</v>
      </c>
      <c r="E14" s="41">
        <f t="shared" si="0"/>
        <v>100</v>
      </c>
      <c r="F14" s="59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</row>
    <row r="15" spans="1:18" ht="31.5" x14ac:dyDescent="0.25">
      <c r="A15" s="43" t="s">
        <v>114</v>
      </c>
      <c r="B15" s="39" t="s">
        <v>24</v>
      </c>
      <c r="C15" s="41">
        <v>191.1</v>
      </c>
      <c r="D15" s="41">
        <v>191.1</v>
      </c>
      <c r="E15" s="41">
        <f t="shared" si="0"/>
        <v>100</v>
      </c>
      <c r="F15" s="59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</row>
    <row r="16" spans="1:18" ht="32.25" customHeight="1" x14ac:dyDescent="0.25">
      <c r="A16" s="173" t="s">
        <v>18</v>
      </c>
      <c r="B16" s="173"/>
      <c r="C16" s="54">
        <f>SUM(C9:C15)</f>
        <v>821132.7</v>
      </c>
      <c r="D16" s="54">
        <f>SUM(D9:D15)</f>
        <v>821132.7</v>
      </c>
      <c r="E16" s="54">
        <f>D16/C16*100</f>
        <v>100</v>
      </c>
      <c r="F16" s="52"/>
      <c r="G16" s="53">
        <f>C16-C15</f>
        <v>820941.6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69" t="s">
        <v>26</v>
      </c>
      <c r="B17" s="169"/>
      <c r="C17" s="55">
        <f>C9+C11+C15+C14</f>
        <v>288082.09999999998</v>
      </c>
      <c r="D17" s="55">
        <f>D9+D11+D15+D14</f>
        <v>288082.09999999998</v>
      </c>
      <c r="E17" s="55">
        <f>D17/C17*100</f>
        <v>100</v>
      </c>
      <c r="F17" s="3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2.25" customHeight="1" x14ac:dyDescent="0.25">
      <c r="A18" s="174" t="s">
        <v>27</v>
      </c>
      <c r="B18" s="175"/>
      <c r="C18" s="55">
        <f>C10+C12+C13</f>
        <v>533050.6</v>
      </c>
      <c r="D18" s="55">
        <f>D10+D12+D13</f>
        <v>533050.6</v>
      </c>
      <c r="E18" s="55">
        <f>D18/C18*100</f>
        <v>100</v>
      </c>
      <c r="F18" s="3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177" t="s">
        <v>122</v>
      </c>
      <c r="B19" s="178"/>
      <c r="C19" s="178"/>
      <c r="D19" s="178"/>
      <c r="E19" s="178"/>
      <c r="F19" s="17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15" hidden="1" customHeight="1" x14ac:dyDescent="0.25">
      <c r="A20" s="130"/>
      <c r="B20" s="128"/>
      <c r="C20" s="127"/>
      <c r="D20" s="127"/>
      <c r="E20" s="51"/>
      <c r="F20" s="9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spans="1:18" ht="71.25" customHeight="1" x14ac:dyDescent="0.25">
      <c r="A21" s="187" t="s">
        <v>158</v>
      </c>
      <c r="B21" s="42" t="s">
        <v>24</v>
      </c>
      <c r="C21" s="17">
        <v>264.60000000000002</v>
      </c>
      <c r="D21" s="17">
        <v>264.60000000000002</v>
      </c>
      <c r="E21" s="50">
        <v>100</v>
      </c>
      <c r="F21" s="9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1:18" ht="84.75" customHeight="1" x14ac:dyDescent="0.25">
      <c r="A22" s="188"/>
      <c r="B22" s="42" t="s">
        <v>25</v>
      </c>
      <c r="C22" s="17">
        <v>2674</v>
      </c>
      <c r="D22" s="17">
        <v>2674</v>
      </c>
      <c r="E22" s="50">
        <v>100</v>
      </c>
      <c r="F22" s="9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1:18" ht="84.75" customHeight="1" x14ac:dyDescent="0.25">
      <c r="A23" s="180" t="s">
        <v>115</v>
      </c>
      <c r="B23" s="42" t="s">
        <v>25</v>
      </c>
      <c r="C23" s="129">
        <v>94999.9</v>
      </c>
      <c r="D23" s="129">
        <v>94999.9</v>
      </c>
      <c r="E23" s="50">
        <v>100</v>
      </c>
      <c r="F23" s="60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</row>
    <row r="24" spans="1:18" ht="47.25" customHeight="1" x14ac:dyDescent="0.25">
      <c r="A24" s="181"/>
      <c r="B24" s="42" t="s">
        <v>24</v>
      </c>
      <c r="C24" s="50">
        <v>5000.1000000000004</v>
      </c>
      <c r="D24" s="50">
        <v>5000.1000000000004</v>
      </c>
      <c r="E24" s="50">
        <v>100</v>
      </c>
      <c r="F24" s="5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33.75" customHeight="1" x14ac:dyDescent="0.25">
      <c r="A25" s="112" t="s">
        <v>114</v>
      </c>
      <c r="B25" s="42" t="s">
        <v>24</v>
      </c>
      <c r="C25" s="50">
        <v>474.4</v>
      </c>
      <c r="D25" s="50">
        <v>470.4</v>
      </c>
      <c r="E25" s="50">
        <f>D25/C25*100</f>
        <v>99.156829679595276</v>
      </c>
      <c r="F25" s="51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</row>
    <row r="26" spans="1:18" ht="50.25" customHeight="1" x14ac:dyDescent="0.25">
      <c r="A26" s="112" t="s">
        <v>116</v>
      </c>
      <c r="B26" s="42" t="s">
        <v>24</v>
      </c>
      <c r="C26" s="50">
        <f>230+13618.1</f>
        <v>13848.1</v>
      </c>
      <c r="D26" s="50">
        <f>230+13618.1</f>
        <v>13848.1</v>
      </c>
      <c r="E26" s="50">
        <v>100</v>
      </c>
      <c r="F26" s="51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</row>
    <row r="27" spans="1:18" ht="118.5" customHeight="1" x14ac:dyDescent="0.25">
      <c r="A27" s="44" t="s">
        <v>19</v>
      </c>
      <c r="B27" s="56" t="s">
        <v>25</v>
      </c>
      <c r="C27" s="41">
        <v>674360.6</v>
      </c>
      <c r="D27" s="41">
        <v>674360.6</v>
      </c>
      <c r="E27" s="41">
        <v>100</v>
      </c>
      <c r="F27" s="2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94.5" x14ac:dyDescent="0.25">
      <c r="A28" s="44" t="s">
        <v>20</v>
      </c>
      <c r="B28" s="56" t="s">
        <v>25</v>
      </c>
      <c r="C28" s="41">
        <v>8573.1</v>
      </c>
      <c r="D28" s="41">
        <v>8573.1</v>
      </c>
      <c r="E28" s="41">
        <f t="shared" ref="E28:E59" si="1">D28/C28*100</f>
        <v>100</v>
      </c>
      <c r="F28" s="5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44" t="s">
        <v>21</v>
      </c>
      <c r="B29" s="56" t="s">
        <v>25</v>
      </c>
      <c r="C29" s="41">
        <v>2224.3000000000002</v>
      </c>
      <c r="D29" s="41">
        <v>2224.3000000000002</v>
      </c>
      <c r="E29" s="41">
        <f t="shared" si="1"/>
        <v>100</v>
      </c>
      <c r="F29" s="5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47.25" x14ac:dyDescent="0.25">
      <c r="A30" s="44" t="s">
        <v>22</v>
      </c>
      <c r="B30" s="42" t="s">
        <v>24</v>
      </c>
      <c r="C30" s="41">
        <v>161725.4</v>
      </c>
      <c r="D30" s="41">
        <v>161725.4</v>
      </c>
      <c r="E30" s="41">
        <f t="shared" si="1"/>
        <v>100</v>
      </c>
      <c r="F30" s="2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31.5" x14ac:dyDescent="0.25">
      <c r="A31" s="180" t="s">
        <v>104</v>
      </c>
      <c r="B31" s="42" t="s">
        <v>24</v>
      </c>
      <c r="C31" s="41">
        <v>1</v>
      </c>
      <c r="D31" s="41">
        <v>1</v>
      </c>
      <c r="E31" s="41">
        <v>100</v>
      </c>
      <c r="F31" s="2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</row>
    <row r="32" spans="1:18" ht="31.5" x14ac:dyDescent="0.25">
      <c r="A32" s="181"/>
      <c r="B32" s="56" t="s">
        <v>25</v>
      </c>
      <c r="C32" s="41">
        <v>1050</v>
      </c>
      <c r="D32" s="41">
        <v>1050</v>
      </c>
      <c r="E32" s="41">
        <v>100</v>
      </c>
      <c r="F32" s="2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</row>
    <row r="33" spans="1:18" ht="39.75" customHeight="1" x14ac:dyDescent="0.25">
      <c r="A33" s="180" t="s">
        <v>105</v>
      </c>
      <c r="B33" s="42" t="s">
        <v>24</v>
      </c>
      <c r="C33" s="41">
        <v>12063.1</v>
      </c>
      <c r="D33" s="41">
        <v>12063.1</v>
      </c>
      <c r="E33" s="41">
        <f>D33/C33*100</f>
        <v>100</v>
      </c>
      <c r="F33" s="41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</row>
    <row r="34" spans="1:18" ht="39.75" customHeight="1" x14ac:dyDescent="0.25">
      <c r="A34" s="182"/>
      <c r="B34" s="56" t="s">
        <v>74</v>
      </c>
      <c r="C34" s="41">
        <v>60243.6</v>
      </c>
      <c r="D34" s="41">
        <v>60243.6</v>
      </c>
      <c r="E34" s="41">
        <f t="shared" ref="E34:E35" si="2">D34/C34*100</f>
        <v>100</v>
      </c>
      <c r="F34" s="41"/>
      <c r="G34" s="72"/>
      <c r="H34" s="53"/>
      <c r="I34" s="72"/>
      <c r="J34" s="72"/>
      <c r="K34" s="72"/>
      <c r="L34" s="72"/>
      <c r="M34" s="72"/>
      <c r="N34" s="72"/>
      <c r="O34" s="72"/>
      <c r="P34" s="72"/>
      <c r="Q34" s="72"/>
      <c r="R34" s="72"/>
    </row>
    <row r="35" spans="1:18" ht="42.75" customHeight="1" x14ac:dyDescent="0.25">
      <c r="A35" s="181"/>
      <c r="B35" s="56" t="s">
        <v>25</v>
      </c>
      <c r="C35" s="41">
        <v>16991.8</v>
      </c>
      <c r="D35" s="41">
        <v>16991.8</v>
      </c>
      <c r="E35" s="41">
        <f t="shared" si="2"/>
        <v>100</v>
      </c>
      <c r="F35" s="41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</row>
    <row r="36" spans="1:18" ht="94.5" customHeight="1" x14ac:dyDescent="0.25">
      <c r="A36" s="113" t="s">
        <v>106</v>
      </c>
      <c r="B36" s="56" t="s">
        <v>74</v>
      </c>
      <c r="C36" s="41">
        <v>49840.6</v>
      </c>
      <c r="D36" s="41">
        <v>49840.6</v>
      </c>
      <c r="E36" s="41">
        <f t="shared" ref="E36:E44" si="3">D36/C36*100</f>
        <v>100</v>
      </c>
      <c r="F36" s="2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</row>
    <row r="37" spans="1:18" ht="63" customHeight="1" x14ac:dyDescent="0.25">
      <c r="A37" s="180" t="s">
        <v>159</v>
      </c>
      <c r="B37" s="56" t="s">
        <v>25</v>
      </c>
      <c r="C37" s="41">
        <f>1014.6+433.8</f>
        <v>1448.4</v>
      </c>
      <c r="D37" s="41">
        <f>1014.6+433.8</f>
        <v>1448.4</v>
      </c>
      <c r="E37" s="41">
        <f t="shared" si="3"/>
        <v>100</v>
      </c>
      <c r="F37" s="22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</row>
    <row r="38" spans="1:18" ht="54.75" customHeight="1" x14ac:dyDescent="0.25">
      <c r="A38" s="181"/>
      <c r="B38" s="42" t="s">
        <v>24</v>
      </c>
      <c r="C38" s="41">
        <f>197.7+225.5</f>
        <v>423.2</v>
      </c>
      <c r="D38" s="41">
        <f>197.7+225.5</f>
        <v>423.2</v>
      </c>
      <c r="E38" s="41">
        <f t="shared" si="3"/>
        <v>100</v>
      </c>
      <c r="F38" s="22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</row>
    <row r="39" spans="1:18" ht="54.75" customHeight="1" x14ac:dyDescent="0.25">
      <c r="A39" s="180" t="s">
        <v>160</v>
      </c>
      <c r="B39" s="56" t="s">
        <v>25</v>
      </c>
      <c r="C39" s="41">
        <f>8718+1481.6</f>
        <v>10199.6</v>
      </c>
      <c r="D39" s="41">
        <f>7313.4+1481.6</f>
        <v>8795</v>
      </c>
      <c r="E39" s="41">
        <f t="shared" si="3"/>
        <v>86.228871720459622</v>
      </c>
      <c r="F39" s="22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</row>
    <row r="40" spans="1:18" ht="39" customHeight="1" x14ac:dyDescent="0.25">
      <c r="A40" s="181"/>
      <c r="B40" s="42" t="s">
        <v>24</v>
      </c>
      <c r="C40" s="41">
        <f>6720.9+1872</f>
        <v>8592.9</v>
      </c>
      <c r="D40" s="41">
        <f>6720.9+1872</f>
        <v>8592.9</v>
      </c>
      <c r="E40" s="41">
        <f t="shared" si="3"/>
        <v>100</v>
      </c>
      <c r="F40" s="22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</row>
    <row r="41" spans="1:18" ht="39" customHeight="1" x14ac:dyDescent="0.25">
      <c r="A41" s="180" t="s">
        <v>161</v>
      </c>
      <c r="B41" s="56" t="s">
        <v>25</v>
      </c>
      <c r="C41" s="41">
        <v>237.5</v>
      </c>
      <c r="D41" s="41">
        <v>237.5</v>
      </c>
      <c r="E41" s="41">
        <f t="shared" si="3"/>
        <v>100</v>
      </c>
      <c r="F41" s="22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</row>
    <row r="42" spans="1:18" ht="39" customHeight="1" x14ac:dyDescent="0.25">
      <c r="A42" s="181"/>
      <c r="B42" s="42" t="s">
        <v>24</v>
      </c>
      <c r="C42" s="41">
        <v>12.5</v>
      </c>
      <c r="D42" s="41">
        <v>12.5</v>
      </c>
      <c r="E42" s="41">
        <f t="shared" si="3"/>
        <v>100</v>
      </c>
      <c r="F42" s="22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</row>
    <row r="43" spans="1:18" ht="69" customHeight="1" x14ac:dyDescent="0.25">
      <c r="A43" s="180" t="s">
        <v>162</v>
      </c>
      <c r="B43" s="56" t="s">
        <v>25</v>
      </c>
      <c r="C43" s="41">
        <v>1744.7</v>
      </c>
      <c r="D43" s="41">
        <v>1744.7</v>
      </c>
      <c r="E43" s="41">
        <f t="shared" si="3"/>
        <v>100</v>
      </c>
      <c r="F43" s="22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</row>
    <row r="44" spans="1:18" ht="94.5" customHeight="1" x14ac:dyDescent="0.25">
      <c r="A44" s="181"/>
      <c r="B44" s="42" t="s">
        <v>24</v>
      </c>
      <c r="C44" s="41">
        <v>284.10000000000002</v>
      </c>
      <c r="D44" s="41">
        <v>284.10000000000002</v>
      </c>
      <c r="E44" s="41">
        <f t="shared" si="3"/>
        <v>100</v>
      </c>
      <c r="F44" s="22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</row>
    <row r="45" spans="1:18" ht="105.75" customHeight="1" x14ac:dyDescent="0.25">
      <c r="A45" s="44" t="s">
        <v>70</v>
      </c>
      <c r="B45" s="56" t="s">
        <v>25</v>
      </c>
      <c r="C45" s="41">
        <v>4970.8999999999996</v>
      </c>
      <c r="D45" s="41">
        <v>4970.8999999999996</v>
      </c>
      <c r="E45" s="41">
        <f t="shared" si="1"/>
        <v>100</v>
      </c>
      <c r="F45" s="59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51" customHeight="1" x14ac:dyDescent="0.25">
      <c r="A46" s="173" t="s">
        <v>18</v>
      </c>
      <c r="B46" s="173"/>
      <c r="C46" s="54">
        <f>SUM(C20:C45)</f>
        <v>1132248.3999999999</v>
      </c>
      <c r="D46" s="54">
        <f>SUM(D20:D45)</f>
        <v>1130839.7999999998</v>
      </c>
      <c r="E46" s="54">
        <f>D46/C46*100</f>
        <v>99.875592670300961</v>
      </c>
      <c r="F46" s="52"/>
      <c r="G46" s="53">
        <f>C46-C26-C25-C24-C23</f>
        <v>1017925.8999999998</v>
      </c>
      <c r="H46" s="53">
        <f>D46-D26-D25-D24-D23</f>
        <v>1016521.2999999997</v>
      </c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15.75" x14ac:dyDescent="0.25">
      <c r="A47" s="169" t="s">
        <v>26</v>
      </c>
      <c r="B47" s="169"/>
      <c r="C47" s="55">
        <f>C21+C24+C25+C26+C30+C31+C33+C38+C40+C42+C44</f>
        <v>202689.40000000002</v>
      </c>
      <c r="D47" s="55">
        <f>D21+D24+D25+D26+D30+D31+D33+D38+D40+D42+D44</f>
        <v>202685.40000000002</v>
      </c>
      <c r="E47" s="55">
        <f>D47/C47*100</f>
        <v>99.998026537154885</v>
      </c>
      <c r="F47" s="37"/>
      <c r="G47" s="53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15.75" x14ac:dyDescent="0.25">
      <c r="A48" s="110"/>
      <c r="B48" s="111" t="s">
        <v>75</v>
      </c>
      <c r="C48" s="55">
        <f>C20+C36+C34</f>
        <v>110084.2</v>
      </c>
      <c r="D48" s="55">
        <f>D20+D36+D34</f>
        <v>110084.2</v>
      </c>
      <c r="E48" s="55">
        <f>D48/C48*100</f>
        <v>100</v>
      </c>
      <c r="F48" s="37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</row>
    <row r="49" spans="1:21" ht="15.75" x14ac:dyDescent="0.25">
      <c r="A49" s="174" t="s">
        <v>27</v>
      </c>
      <c r="B49" s="175"/>
      <c r="C49" s="55">
        <f>C22+C23+C27+C28+C29+C32+C35+C37+C39+C41+C43+C45</f>
        <v>819474.8</v>
      </c>
      <c r="D49" s="55">
        <f>D22+D23+D27+D28+D29+D32+D35+D37+D39+D41+D43+D45</f>
        <v>818070.20000000007</v>
      </c>
      <c r="E49" s="55">
        <f>D49/C49*100</f>
        <v>99.82859753588518</v>
      </c>
      <c r="F49" s="37"/>
      <c r="G49" s="53"/>
      <c r="H49" s="53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21" ht="15.75" hidden="1" x14ac:dyDescent="0.25">
      <c r="A50" s="170" t="s">
        <v>62</v>
      </c>
      <c r="B50" s="171"/>
      <c r="C50" s="37"/>
      <c r="D50" s="37"/>
      <c r="E50" s="37" t="e">
        <f t="shared" si="1"/>
        <v>#DIV/0!</v>
      </c>
      <c r="F50" s="37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21" ht="15.75" customHeight="1" x14ac:dyDescent="0.25">
      <c r="A51" s="186" t="s">
        <v>123</v>
      </c>
      <c r="B51" s="186"/>
      <c r="C51" s="186"/>
      <c r="D51" s="186"/>
      <c r="E51" s="186"/>
      <c r="F51" s="186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21" ht="36.75" customHeight="1" x14ac:dyDescent="0.25">
      <c r="A52" s="180" t="s">
        <v>104</v>
      </c>
      <c r="B52" s="42" t="s">
        <v>73</v>
      </c>
      <c r="C52" s="95">
        <v>1500</v>
      </c>
      <c r="D52" s="95">
        <v>1500</v>
      </c>
      <c r="E52" s="98">
        <v>100</v>
      </c>
      <c r="F52" s="94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  <row r="53" spans="1:21" ht="33.75" customHeight="1" x14ac:dyDescent="0.25">
      <c r="A53" s="181"/>
      <c r="B53" s="42" t="s">
        <v>24</v>
      </c>
      <c r="C53" s="96">
        <v>1.5</v>
      </c>
      <c r="D53" s="96">
        <v>1.5</v>
      </c>
      <c r="E53" s="98">
        <v>100</v>
      </c>
      <c r="F53" s="94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21" ht="49.5" customHeight="1" x14ac:dyDescent="0.25">
      <c r="A54" s="113" t="s">
        <v>117</v>
      </c>
      <c r="B54" s="42" t="s">
        <v>24</v>
      </c>
      <c r="C54" s="96">
        <v>1643.3</v>
      </c>
      <c r="D54" s="96">
        <v>1642.4</v>
      </c>
      <c r="E54" s="98">
        <v>100</v>
      </c>
      <c r="F54" s="94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</row>
    <row r="55" spans="1:21" ht="60" customHeight="1" x14ac:dyDescent="0.25">
      <c r="A55" s="113" t="s">
        <v>118</v>
      </c>
      <c r="B55" s="42" t="s">
        <v>73</v>
      </c>
      <c r="C55" s="96">
        <v>78.2</v>
      </c>
      <c r="D55" s="96">
        <v>78.2</v>
      </c>
      <c r="E55" s="98">
        <v>100</v>
      </c>
      <c r="F55" s="94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</row>
    <row r="56" spans="1:21" ht="58.5" customHeight="1" x14ac:dyDescent="0.25">
      <c r="A56" s="44" t="s">
        <v>71</v>
      </c>
      <c r="B56" s="42" t="s">
        <v>24</v>
      </c>
      <c r="C56" s="97">
        <v>81272.800000000003</v>
      </c>
      <c r="D56" s="97">
        <v>81272.800000000003</v>
      </c>
      <c r="E56" s="54">
        <f t="shared" si="1"/>
        <v>100</v>
      </c>
      <c r="F56" s="94"/>
      <c r="G56" s="20"/>
      <c r="H56" s="20"/>
      <c r="I56" s="20"/>
      <c r="J56" s="20"/>
      <c r="K56" s="20"/>
      <c r="L56" s="20"/>
      <c r="M56" s="78"/>
      <c r="N56" s="78"/>
      <c r="O56" s="78"/>
      <c r="P56" s="78"/>
      <c r="Q56" s="79"/>
      <c r="R56" s="78"/>
      <c r="S56" s="80"/>
      <c r="T56" s="78"/>
      <c r="U56" s="78"/>
    </row>
    <row r="57" spans="1:21" ht="15.75" x14ac:dyDescent="0.25">
      <c r="A57" s="173" t="s">
        <v>18</v>
      </c>
      <c r="B57" s="173"/>
      <c r="C57" s="55">
        <f>SUM(C52:C56)</f>
        <v>84495.8</v>
      </c>
      <c r="D57" s="55">
        <f>SUM(D52:D56)</f>
        <v>84494.900000000009</v>
      </c>
      <c r="E57" s="54">
        <f t="shared" si="1"/>
        <v>99.998934858300657</v>
      </c>
      <c r="F57" s="37"/>
      <c r="G57" s="20"/>
      <c r="H57" s="20"/>
      <c r="I57" s="20"/>
      <c r="J57" s="20"/>
      <c r="K57" s="20"/>
      <c r="L57" s="20"/>
      <c r="M57" s="78"/>
      <c r="N57" s="78"/>
      <c r="O57" s="78"/>
      <c r="P57" s="78"/>
      <c r="Q57" s="79"/>
      <c r="R57" s="78"/>
      <c r="S57" s="80"/>
      <c r="T57" s="78"/>
      <c r="U57" s="78"/>
    </row>
    <row r="58" spans="1:21" ht="15.75" x14ac:dyDescent="0.25">
      <c r="A58" s="169" t="s">
        <v>26</v>
      </c>
      <c r="B58" s="169"/>
      <c r="C58" s="55">
        <f>C53+C54+C56</f>
        <v>82917.600000000006</v>
      </c>
      <c r="D58" s="55">
        <f>D53+D54+D56</f>
        <v>82916.7</v>
      </c>
      <c r="E58" s="54">
        <f t="shared" si="1"/>
        <v>99.998914585082048</v>
      </c>
      <c r="F58" s="37"/>
      <c r="G58" s="20"/>
      <c r="H58" s="20"/>
      <c r="I58" s="20"/>
      <c r="J58" s="20"/>
      <c r="K58" s="20"/>
      <c r="L58" s="20"/>
      <c r="M58" s="78"/>
      <c r="N58" s="78"/>
      <c r="O58" s="78"/>
      <c r="P58" s="78"/>
      <c r="Q58" s="79"/>
      <c r="R58" s="78"/>
      <c r="S58" s="80"/>
      <c r="T58" s="78"/>
      <c r="U58" s="78"/>
    </row>
    <row r="59" spans="1:21" ht="15.75" x14ac:dyDescent="0.25">
      <c r="A59" s="183" t="s">
        <v>73</v>
      </c>
      <c r="B59" s="184"/>
      <c r="C59" s="55">
        <f>C52+C55</f>
        <v>1578.2</v>
      </c>
      <c r="D59" s="55">
        <f>D52+D55</f>
        <v>1578.2</v>
      </c>
      <c r="E59" s="54">
        <f t="shared" si="1"/>
        <v>100</v>
      </c>
      <c r="F59" s="37"/>
      <c r="G59" s="21"/>
      <c r="H59" s="21"/>
      <c r="I59" s="21"/>
      <c r="J59" s="21"/>
      <c r="K59" s="21"/>
      <c r="L59" s="21"/>
      <c r="M59" s="78"/>
      <c r="N59" s="78"/>
      <c r="O59" s="78"/>
      <c r="P59" s="78"/>
      <c r="Q59" s="79"/>
      <c r="R59" s="78"/>
      <c r="S59" s="80"/>
      <c r="T59" s="78"/>
      <c r="U59" s="78"/>
    </row>
    <row r="60" spans="1:21" x14ac:dyDescent="0.25">
      <c r="A60" s="177" t="s">
        <v>124</v>
      </c>
      <c r="B60" s="178"/>
      <c r="C60" s="178"/>
      <c r="D60" s="178"/>
      <c r="E60" s="178"/>
      <c r="F60" s="179"/>
      <c r="G60" s="2"/>
      <c r="H60" s="2"/>
      <c r="I60" s="2"/>
      <c r="J60" s="2"/>
      <c r="K60" s="2"/>
      <c r="L60" s="2"/>
      <c r="M60" s="78"/>
      <c r="N60" s="78"/>
      <c r="O60" s="78"/>
      <c r="P60" s="78"/>
      <c r="Q60" s="79"/>
      <c r="R60" s="78"/>
      <c r="S60" s="80"/>
      <c r="T60" s="78"/>
      <c r="U60" s="78"/>
    </row>
    <row r="61" spans="1:21" ht="79.5" customHeight="1" x14ac:dyDescent="0.25">
      <c r="A61" s="57" t="s">
        <v>77</v>
      </c>
      <c r="B61" s="42" t="s">
        <v>24</v>
      </c>
      <c r="C61" s="41">
        <v>795.2</v>
      </c>
      <c r="D61" s="41">
        <v>795.2</v>
      </c>
      <c r="E61" s="41">
        <f>D61/C61*100</f>
        <v>100</v>
      </c>
      <c r="F61" s="41"/>
      <c r="G61" s="8"/>
      <c r="H61" s="8"/>
      <c r="I61" s="8"/>
      <c r="J61" s="8"/>
      <c r="K61" s="8"/>
      <c r="L61" s="8"/>
      <c r="M61" s="78"/>
      <c r="N61" s="78"/>
      <c r="O61" s="78"/>
      <c r="P61" s="78"/>
      <c r="Q61" s="79"/>
      <c r="R61" s="78"/>
      <c r="S61" s="80"/>
      <c r="T61" s="78"/>
      <c r="U61" s="78"/>
    </row>
    <row r="62" spans="1:21" ht="45" customHeight="1" thickBot="1" x14ac:dyDescent="0.3">
      <c r="A62" s="57" t="s">
        <v>72</v>
      </c>
      <c r="B62" s="42" t="s">
        <v>24</v>
      </c>
      <c r="C62" s="41">
        <v>252</v>
      </c>
      <c r="D62" s="41">
        <v>252</v>
      </c>
      <c r="E62" s="41">
        <f>D62/C62*100</f>
        <v>100</v>
      </c>
      <c r="F62" s="22"/>
      <c r="G62" s="28"/>
      <c r="H62" s="28"/>
      <c r="I62" s="28"/>
      <c r="J62" s="28"/>
      <c r="K62" s="28"/>
      <c r="L62" s="28"/>
      <c r="M62" s="78"/>
      <c r="N62" s="78"/>
      <c r="O62" s="78"/>
      <c r="P62" s="78"/>
      <c r="Q62" s="79"/>
      <c r="R62" s="78"/>
      <c r="S62" s="80"/>
      <c r="T62" s="78"/>
      <c r="U62" s="78"/>
    </row>
    <row r="63" spans="1:21" ht="70.5" customHeight="1" x14ac:dyDescent="0.25">
      <c r="A63" s="102" t="s">
        <v>163</v>
      </c>
      <c r="B63" s="100" t="s">
        <v>24</v>
      </c>
      <c r="C63" s="41">
        <v>125</v>
      </c>
      <c r="D63" s="41">
        <v>125</v>
      </c>
      <c r="E63" s="41">
        <f t="shared" ref="E63:E69" si="4">D63/C63*100</f>
        <v>100</v>
      </c>
      <c r="F63" s="22"/>
      <c r="G63" s="2"/>
      <c r="H63" s="2"/>
      <c r="I63" s="2"/>
      <c r="J63" s="2"/>
      <c r="K63" s="2"/>
      <c r="L63" s="2"/>
      <c r="M63" s="78"/>
      <c r="N63" s="78"/>
      <c r="O63" s="78"/>
      <c r="P63" s="78"/>
      <c r="Q63" s="79"/>
      <c r="R63" s="78"/>
      <c r="S63" s="80"/>
      <c r="T63" s="78"/>
      <c r="U63" s="78"/>
    </row>
    <row r="64" spans="1:21" ht="48" customHeight="1" x14ac:dyDescent="0.25">
      <c r="A64" s="99" t="s">
        <v>107</v>
      </c>
      <c r="B64" s="100" t="s">
        <v>24</v>
      </c>
      <c r="C64" s="41">
        <v>61915</v>
      </c>
      <c r="D64" s="41">
        <v>61915</v>
      </c>
      <c r="E64" s="41">
        <f t="shared" si="4"/>
        <v>100</v>
      </c>
      <c r="F64" s="22"/>
      <c r="G64" s="28"/>
      <c r="H64" s="28"/>
      <c r="I64" s="28"/>
      <c r="J64" s="28"/>
      <c r="K64" s="28"/>
      <c r="L64" s="28"/>
      <c r="M64" s="78"/>
      <c r="N64" s="78"/>
      <c r="O64" s="78"/>
      <c r="P64" s="78"/>
      <c r="Q64" s="79"/>
      <c r="R64" s="78"/>
      <c r="S64" s="80"/>
      <c r="T64" s="78"/>
      <c r="U64" s="78"/>
    </row>
    <row r="65" spans="1:21" ht="45" x14ac:dyDescent="0.25">
      <c r="A65" s="57" t="s">
        <v>28</v>
      </c>
      <c r="B65" s="58" t="s">
        <v>24</v>
      </c>
      <c r="C65" s="41">
        <v>1379.6</v>
      </c>
      <c r="D65" s="41">
        <v>1379.6</v>
      </c>
      <c r="E65" s="41">
        <f t="shared" si="4"/>
        <v>100</v>
      </c>
      <c r="F65" s="22"/>
      <c r="G65" s="2"/>
      <c r="H65" s="2"/>
      <c r="I65" s="2"/>
      <c r="J65" s="2"/>
      <c r="K65" s="2"/>
      <c r="L65" s="2"/>
      <c r="M65" s="78"/>
      <c r="N65" s="78"/>
      <c r="O65" s="78"/>
      <c r="P65" s="78"/>
      <c r="Q65" s="79"/>
      <c r="R65" s="78"/>
      <c r="S65" s="80"/>
      <c r="T65" s="78"/>
      <c r="U65" s="78"/>
    </row>
    <row r="66" spans="1:21" ht="30" x14ac:dyDescent="0.25">
      <c r="A66" s="48" t="s">
        <v>78</v>
      </c>
      <c r="B66" s="101" t="s">
        <v>24</v>
      </c>
      <c r="C66" s="41">
        <v>75.2</v>
      </c>
      <c r="D66" s="41">
        <v>75.2</v>
      </c>
      <c r="E66" s="41">
        <f t="shared" si="4"/>
        <v>100</v>
      </c>
      <c r="F66" s="22"/>
      <c r="G66" s="28"/>
      <c r="H66" s="28"/>
      <c r="I66" s="28"/>
      <c r="J66" s="28"/>
      <c r="K66" s="28"/>
      <c r="L66" s="28"/>
      <c r="M66" s="78"/>
      <c r="N66" s="78"/>
      <c r="O66" s="78"/>
      <c r="P66" s="78"/>
      <c r="Q66" s="79"/>
      <c r="R66" s="78"/>
      <c r="S66" s="80"/>
      <c r="T66" s="78"/>
      <c r="U66" s="78"/>
    </row>
    <row r="67" spans="1:21" ht="45" x14ac:dyDescent="0.25">
      <c r="A67" s="48" t="s">
        <v>79</v>
      </c>
      <c r="B67" s="101" t="s">
        <v>24</v>
      </c>
      <c r="C67" s="41">
        <v>1478.3</v>
      </c>
      <c r="D67" s="41">
        <v>1478.3</v>
      </c>
      <c r="E67" s="41">
        <f t="shared" si="4"/>
        <v>100</v>
      </c>
      <c r="F67" s="22"/>
      <c r="G67" s="28"/>
      <c r="H67" s="28"/>
      <c r="I67" s="28"/>
      <c r="J67" s="28"/>
      <c r="K67" s="28"/>
      <c r="L67" s="28"/>
      <c r="M67" s="78"/>
      <c r="N67" s="78"/>
      <c r="O67" s="78"/>
      <c r="P67" s="78"/>
      <c r="Q67" s="79"/>
      <c r="R67" s="78"/>
      <c r="S67" s="80"/>
      <c r="T67" s="78"/>
      <c r="U67" s="78"/>
    </row>
    <row r="68" spans="1:21" ht="60" x14ac:dyDescent="0.25">
      <c r="A68" s="103" t="s">
        <v>164</v>
      </c>
      <c r="B68" s="101" t="s">
        <v>24</v>
      </c>
      <c r="C68" s="41">
        <v>202.2</v>
      </c>
      <c r="D68" s="41">
        <v>202.2</v>
      </c>
      <c r="E68" s="41">
        <f t="shared" si="4"/>
        <v>100</v>
      </c>
      <c r="F68" s="22"/>
      <c r="G68" s="114"/>
      <c r="H68" s="114"/>
      <c r="I68" s="114"/>
      <c r="J68" s="114"/>
      <c r="K68" s="114"/>
      <c r="L68" s="114"/>
      <c r="M68" s="109"/>
      <c r="N68" s="109"/>
      <c r="O68" s="109"/>
      <c r="P68" s="109"/>
      <c r="Q68" s="79"/>
      <c r="R68" s="109"/>
      <c r="S68" s="80"/>
      <c r="T68" s="109"/>
      <c r="U68" s="109"/>
    </row>
    <row r="69" spans="1:21" ht="30" customHeight="1" x14ac:dyDescent="0.25">
      <c r="A69" s="103" t="s">
        <v>119</v>
      </c>
      <c r="B69" s="101" t="s">
        <v>24</v>
      </c>
      <c r="C69" s="41">
        <v>3877.1</v>
      </c>
      <c r="D69" s="41">
        <v>3877.1</v>
      </c>
      <c r="E69" s="41">
        <f t="shared" si="4"/>
        <v>100</v>
      </c>
      <c r="F69" s="22"/>
      <c r="G69" s="74"/>
      <c r="H69" s="74"/>
      <c r="I69" s="74"/>
      <c r="J69" s="74"/>
      <c r="K69" s="74"/>
      <c r="L69" s="74"/>
      <c r="M69" s="78"/>
      <c r="N69" s="78"/>
      <c r="O69" s="78"/>
      <c r="P69" s="78"/>
      <c r="Q69" s="79"/>
      <c r="R69" s="78"/>
      <c r="S69" s="80"/>
      <c r="T69" s="78"/>
      <c r="U69" s="78"/>
    </row>
    <row r="70" spans="1:21" ht="30" x14ac:dyDescent="0.25">
      <c r="A70" s="57" t="s">
        <v>29</v>
      </c>
      <c r="B70" s="58" t="s">
        <v>24</v>
      </c>
      <c r="C70" s="41">
        <v>7397.7</v>
      </c>
      <c r="D70" s="41">
        <v>7397.7</v>
      </c>
      <c r="E70" s="41">
        <f t="shared" ref="E70:E89" si="5">D70/C70*100</f>
        <v>100</v>
      </c>
      <c r="F70" s="22"/>
      <c r="G70" s="2"/>
      <c r="H70" s="2"/>
      <c r="I70" s="2"/>
      <c r="J70" s="2"/>
      <c r="K70" s="2"/>
      <c r="L70" s="2"/>
      <c r="M70" s="78"/>
      <c r="N70" s="78"/>
      <c r="O70" s="78"/>
      <c r="P70" s="78"/>
      <c r="Q70" s="79"/>
      <c r="R70" s="78"/>
      <c r="S70" s="80"/>
      <c r="T70" s="78"/>
      <c r="U70" s="78"/>
    </row>
    <row r="71" spans="1:21" ht="45" x14ac:dyDescent="0.25">
      <c r="A71" s="57" t="s">
        <v>120</v>
      </c>
      <c r="B71" s="58" t="s">
        <v>24</v>
      </c>
      <c r="C71" s="41">
        <v>223.4</v>
      </c>
      <c r="D71" s="41">
        <v>223.4</v>
      </c>
      <c r="E71" s="41">
        <f t="shared" si="5"/>
        <v>100</v>
      </c>
      <c r="F71" s="41"/>
      <c r="G71" s="74"/>
      <c r="H71" s="74"/>
      <c r="I71" s="74"/>
      <c r="J71" s="74"/>
      <c r="K71" s="74"/>
      <c r="L71" s="74"/>
      <c r="M71" s="78"/>
      <c r="N71" s="78"/>
      <c r="O71" s="78"/>
      <c r="P71" s="78"/>
      <c r="Q71" s="79"/>
      <c r="R71" s="78"/>
      <c r="S71" s="80"/>
      <c r="T71" s="78"/>
      <c r="U71" s="78"/>
    </row>
    <row r="72" spans="1:21" ht="45" x14ac:dyDescent="0.25">
      <c r="A72" s="57" t="s">
        <v>30</v>
      </c>
      <c r="B72" s="58" t="s">
        <v>24</v>
      </c>
      <c r="C72" s="41">
        <v>3531.1</v>
      </c>
      <c r="D72" s="41">
        <v>3531.1</v>
      </c>
      <c r="E72" s="41">
        <f t="shared" si="5"/>
        <v>100</v>
      </c>
      <c r="F72" s="41"/>
      <c r="G72" s="2"/>
      <c r="H72" s="2"/>
      <c r="I72" s="2"/>
      <c r="J72" s="2"/>
      <c r="K72" s="2"/>
      <c r="L72" s="2"/>
      <c r="M72" s="78"/>
      <c r="N72" s="78"/>
      <c r="O72" s="78"/>
      <c r="P72" s="78"/>
      <c r="Q72" s="79"/>
      <c r="R72" s="78"/>
      <c r="S72" s="80"/>
      <c r="T72" s="78"/>
      <c r="U72" s="78"/>
    </row>
    <row r="73" spans="1:21" ht="45" x14ac:dyDescent="0.25">
      <c r="A73" s="57" t="s">
        <v>165</v>
      </c>
      <c r="B73" s="58" t="s">
        <v>24</v>
      </c>
      <c r="C73" s="41">
        <v>12878.2</v>
      </c>
      <c r="D73" s="41">
        <v>12878.2</v>
      </c>
      <c r="E73" s="41">
        <f t="shared" si="5"/>
        <v>100</v>
      </c>
      <c r="F73" s="41"/>
      <c r="G73" s="114"/>
      <c r="H73" s="114"/>
      <c r="I73" s="114"/>
      <c r="J73" s="114"/>
      <c r="K73" s="114"/>
      <c r="L73" s="114"/>
      <c r="M73" s="109"/>
      <c r="N73" s="109"/>
      <c r="O73" s="109"/>
      <c r="P73" s="109"/>
      <c r="Q73" s="79"/>
      <c r="R73" s="109"/>
      <c r="S73" s="80"/>
      <c r="T73" s="109"/>
      <c r="U73" s="109"/>
    </row>
    <row r="74" spans="1:21" ht="30" x14ac:dyDescent="0.25">
      <c r="A74" s="57" t="s">
        <v>166</v>
      </c>
      <c r="B74" s="58" t="s">
        <v>24</v>
      </c>
      <c r="C74" s="41">
        <v>24423.1</v>
      </c>
      <c r="D74" s="41">
        <v>24423.1</v>
      </c>
      <c r="E74" s="41">
        <f t="shared" si="5"/>
        <v>100</v>
      </c>
      <c r="F74" s="41"/>
      <c r="G74" s="114"/>
      <c r="H74" s="114"/>
      <c r="I74" s="114"/>
      <c r="J74" s="114"/>
      <c r="K74" s="114"/>
      <c r="L74" s="114"/>
      <c r="M74" s="109"/>
      <c r="N74" s="109"/>
      <c r="O74" s="109"/>
      <c r="P74" s="109"/>
      <c r="Q74" s="79"/>
      <c r="R74" s="109"/>
      <c r="S74" s="80"/>
      <c r="T74" s="109"/>
      <c r="U74" s="109"/>
    </row>
    <row r="75" spans="1:21" ht="38.25" customHeight="1" x14ac:dyDescent="0.25">
      <c r="A75" s="196" t="s">
        <v>167</v>
      </c>
      <c r="B75" s="58" t="s">
        <v>73</v>
      </c>
      <c r="C75" s="41">
        <v>109.6</v>
      </c>
      <c r="D75" s="41">
        <v>109.6</v>
      </c>
      <c r="E75" s="41">
        <f t="shared" si="5"/>
        <v>100</v>
      </c>
      <c r="F75" s="41"/>
      <c r="G75" s="114"/>
      <c r="H75" s="114"/>
      <c r="I75" s="114"/>
      <c r="J75" s="114"/>
      <c r="K75" s="114"/>
      <c r="L75" s="114"/>
      <c r="M75" s="109"/>
      <c r="N75" s="109"/>
      <c r="O75" s="109"/>
      <c r="P75" s="109"/>
      <c r="Q75" s="79"/>
      <c r="R75" s="109"/>
      <c r="S75" s="80"/>
      <c r="T75" s="109"/>
      <c r="U75" s="109"/>
    </row>
    <row r="76" spans="1:21" ht="51.75" customHeight="1" x14ac:dyDescent="0.25">
      <c r="A76" s="197"/>
      <c r="B76" s="58" t="s">
        <v>74</v>
      </c>
      <c r="C76" s="41">
        <v>2629.8</v>
      </c>
      <c r="D76" s="41">
        <v>2629.8</v>
      </c>
      <c r="E76" s="41">
        <f t="shared" si="5"/>
        <v>100</v>
      </c>
      <c r="F76" s="41"/>
      <c r="G76" s="114"/>
      <c r="H76" s="114"/>
      <c r="I76" s="114"/>
      <c r="J76" s="114"/>
      <c r="K76" s="114"/>
      <c r="L76" s="114"/>
      <c r="M76" s="109"/>
      <c r="N76" s="109"/>
      <c r="O76" s="109"/>
      <c r="P76" s="109"/>
      <c r="Q76" s="79"/>
      <c r="R76" s="109"/>
      <c r="S76" s="80"/>
      <c r="T76" s="109"/>
      <c r="U76" s="109"/>
    </row>
    <row r="77" spans="1:21" ht="105" x14ac:dyDescent="0.25">
      <c r="A77" s="57" t="s">
        <v>31</v>
      </c>
      <c r="B77" s="58" t="s">
        <v>24</v>
      </c>
      <c r="C77" s="41">
        <v>24030.5</v>
      </c>
      <c r="D77" s="41">
        <v>24030.5</v>
      </c>
      <c r="E77" s="41">
        <f t="shared" si="5"/>
        <v>100</v>
      </c>
      <c r="F77" s="41"/>
      <c r="G77" s="2"/>
      <c r="H77" s="2"/>
      <c r="I77" s="2"/>
      <c r="J77" s="2"/>
      <c r="K77" s="2"/>
      <c r="L77" s="2"/>
      <c r="M77" s="78"/>
      <c r="N77" s="78"/>
      <c r="O77" s="78"/>
      <c r="P77" s="78"/>
      <c r="Q77" s="79"/>
      <c r="R77" s="78"/>
      <c r="S77" s="80"/>
      <c r="T77" s="78"/>
      <c r="U77" s="78"/>
    </row>
    <row r="78" spans="1:21" ht="30" x14ac:dyDescent="0.25">
      <c r="A78" s="57" t="s">
        <v>32</v>
      </c>
      <c r="B78" s="58" t="s">
        <v>24</v>
      </c>
      <c r="C78" s="41">
        <v>17303.5</v>
      </c>
      <c r="D78" s="41">
        <v>17042.5</v>
      </c>
      <c r="E78" s="41">
        <f t="shared" si="5"/>
        <v>98.491634640390672</v>
      </c>
      <c r="F78" s="41"/>
      <c r="G78" s="2"/>
      <c r="H78" s="2"/>
      <c r="I78" s="2"/>
      <c r="J78" s="2"/>
      <c r="K78" s="2"/>
      <c r="L78" s="2"/>
      <c r="M78" s="78"/>
      <c r="N78" s="78"/>
      <c r="O78" s="78"/>
      <c r="P78" s="78"/>
      <c r="Q78" s="79"/>
      <c r="R78" s="78"/>
      <c r="S78" s="80"/>
      <c r="T78" s="78"/>
      <c r="U78" s="78"/>
    </row>
    <row r="79" spans="1:21" ht="30" x14ac:dyDescent="0.25">
      <c r="A79" s="57" t="s">
        <v>33</v>
      </c>
      <c r="B79" s="58" t="s">
        <v>24</v>
      </c>
      <c r="C79" s="41">
        <f>172.7+522.2</f>
        <v>694.90000000000009</v>
      </c>
      <c r="D79" s="41">
        <v>694.9</v>
      </c>
      <c r="E79" s="41">
        <f t="shared" si="5"/>
        <v>99.999999999999986</v>
      </c>
      <c r="F79" s="41"/>
      <c r="G79" s="2"/>
      <c r="H79" s="2"/>
      <c r="I79" s="2"/>
      <c r="J79" s="2"/>
      <c r="K79" s="2"/>
      <c r="L79" s="2"/>
      <c r="M79" s="78"/>
      <c r="N79" s="78"/>
      <c r="O79" s="78"/>
      <c r="P79" s="78"/>
      <c r="Q79" s="79"/>
      <c r="R79" s="78"/>
      <c r="S79" s="80"/>
      <c r="T79" s="78"/>
      <c r="U79" s="78"/>
    </row>
    <row r="80" spans="1:21" ht="15.75" x14ac:dyDescent="0.25">
      <c r="A80" s="192" t="s">
        <v>18</v>
      </c>
      <c r="B80" s="193"/>
      <c r="C80" s="54">
        <f>SUM(C61:C79)</f>
        <v>163321.4</v>
      </c>
      <c r="D80" s="54">
        <f>SUM(D61:D79)</f>
        <v>163060.4</v>
      </c>
      <c r="E80" s="71">
        <f>D80/C80*100</f>
        <v>99.840192405894143</v>
      </c>
      <c r="F80" s="41"/>
      <c r="G80" s="53"/>
      <c r="H80" s="20"/>
      <c r="I80" s="20"/>
      <c r="J80" s="20"/>
      <c r="K80" s="20"/>
      <c r="L80" s="20"/>
      <c r="M80" s="78"/>
      <c r="N80" s="78"/>
      <c r="O80" s="78"/>
      <c r="P80" s="78"/>
      <c r="Q80" s="79"/>
      <c r="R80" s="78"/>
      <c r="S80" s="80"/>
      <c r="T80" s="78"/>
      <c r="U80" s="78"/>
    </row>
    <row r="81" spans="1:21" ht="15.75" x14ac:dyDescent="0.25">
      <c r="A81" s="169" t="s">
        <v>26</v>
      </c>
      <c r="B81" s="169"/>
      <c r="C81" s="55">
        <f>C61+C62+C63+C64+C65+C66+C67+C68+C69+C70+C71+C72+C73+C74+C77+C78+C79</f>
        <v>160581.99999999997</v>
      </c>
      <c r="D81" s="55">
        <f>D61+D62+D63+D64+D65+D66+D67+D68+D69+D70+D71+D72+D73+D74+D77+D78+D79</f>
        <v>160320.99999999997</v>
      </c>
      <c r="E81" s="71">
        <f>D81/C81*100</f>
        <v>99.837466216636983</v>
      </c>
      <c r="F81" s="41"/>
      <c r="G81" s="2"/>
      <c r="H81" s="2"/>
      <c r="I81" s="2"/>
      <c r="J81" s="2"/>
      <c r="K81" s="2"/>
      <c r="L81" s="2"/>
      <c r="M81" s="78"/>
      <c r="N81" s="78"/>
      <c r="O81" s="78"/>
      <c r="P81" s="78"/>
      <c r="Q81" s="79"/>
      <c r="R81" s="78"/>
      <c r="S81" s="80"/>
      <c r="T81" s="78"/>
      <c r="U81" s="78"/>
    </row>
    <row r="82" spans="1:21" ht="31.5" x14ac:dyDescent="0.25">
      <c r="A82" s="110"/>
      <c r="B82" s="111" t="s">
        <v>62</v>
      </c>
      <c r="C82" s="55">
        <f>C76</f>
        <v>2629.8</v>
      </c>
      <c r="D82" s="55">
        <f>D76</f>
        <v>2629.8</v>
      </c>
      <c r="E82" s="71"/>
      <c r="F82" s="41"/>
      <c r="G82" s="114"/>
      <c r="H82" s="114"/>
      <c r="I82" s="114"/>
      <c r="J82" s="114"/>
      <c r="K82" s="114"/>
      <c r="L82" s="114"/>
      <c r="M82" s="109"/>
      <c r="N82" s="109"/>
      <c r="O82" s="109"/>
      <c r="P82" s="109"/>
      <c r="Q82" s="79"/>
      <c r="R82" s="109"/>
      <c r="S82" s="80"/>
      <c r="T82" s="109"/>
      <c r="U82" s="109"/>
    </row>
    <row r="83" spans="1:21" ht="15.75" x14ac:dyDescent="0.25">
      <c r="A83" s="174" t="s">
        <v>27</v>
      </c>
      <c r="B83" s="175"/>
      <c r="C83" s="55">
        <f>C75</f>
        <v>109.6</v>
      </c>
      <c r="D83" s="55">
        <f>D75</f>
        <v>109.6</v>
      </c>
      <c r="E83" s="71">
        <v>100</v>
      </c>
      <c r="F83" s="41"/>
      <c r="G83" s="2"/>
      <c r="H83" s="2"/>
      <c r="I83" s="2"/>
      <c r="J83" s="2"/>
      <c r="K83" s="2"/>
      <c r="L83" s="2"/>
      <c r="M83" s="78"/>
      <c r="N83" s="78"/>
      <c r="O83" s="78"/>
      <c r="P83" s="78"/>
      <c r="Q83" s="79"/>
      <c r="R83" s="78"/>
      <c r="S83" s="80"/>
      <c r="T83" s="78"/>
      <c r="U83" s="78"/>
    </row>
    <row r="84" spans="1:21" x14ac:dyDescent="0.25">
      <c r="A84" s="191" t="s">
        <v>34</v>
      </c>
      <c r="B84" s="191"/>
      <c r="C84" s="191"/>
      <c r="D84" s="191"/>
      <c r="E84" s="191"/>
      <c r="F84" s="191"/>
      <c r="G84" s="2"/>
      <c r="H84" s="2"/>
      <c r="I84" s="2"/>
      <c r="J84" s="2"/>
      <c r="K84" s="2"/>
      <c r="L84" s="2"/>
      <c r="M84" s="78"/>
      <c r="N84" s="78"/>
      <c r="O84" s="78"/>
      <c r="P84" s="78"/>
      <c r="Q84" s="79"/>
      <c r="R84" s="78"/>
      <c r="S84" s="80"/>
      <c r="T84" s="78"/>
      <c r="U84" s="78"/>
    </row>
    <row r="85" spans="1:21" ht="15.75" x14ac:dyDescent="0.25">
      <c r="A85" s="173" t="s">
        <v>18</v>
      </c>
      <c r="B85" s="173"/>
      <c r="C85" s="40">
        <f>C16+C46+C80+C57</f>
        <v>2201198.2999999998</v>
      </c>
      <c r="D85" s="40">
        <f>D16+D46+D80+D57</f>
        <v>2199527.7999999998</v>
      </c>
      <c r="E85" s="71">
        <f>D85/C85*100</f>
        <v>99.924109517983908</v>
      </c>
      <c r="F85" s="41"/>
      <c r="G85" s="2"/>
      <c r="H85" s="2"/>
      <c r="I85" s="2"/>
      <c r="J85" s="2"/>
      <c r="K85" s="2"/>
      <c r="L85" s="2"/>
      <c r="M85" s="78"/>
      <c r="N85" s="78"/>
      <c r="O85" s="78"/>
      <c r="P85" s="78"/>
      <c r="Q85" s="79"/>
      <c r="R85" s="78"/>
      <c r="S85" s="80"/>
      <c r="T85" s="78"/>
      <c r="U85" s="78"/>
    </row>
    <row r="86" spans="1:21" ht="15.75" x14ac:dyDescent="0.25">
      <c r="A86" s="169" t="s">
        <v>26</v>
      </c>
      <c r="B86" s="169"/>
      <c r="C86" s="40">
        <f>C17+C47+C81+C58</f>
        <v>734271.1</v>
      </c>
      <c r="D86" s="40">
        <f>D17+D47+D81+D58</f>
        <v>734005.2</v>
      </c>
      <c r="E86" s="71">
        <f t="shared" si="5"/>
        <v>99.963787217010164</v>
      </c>
      <c r="F86" s="41"/>
      <c r="G86" s="2"/>
      <c r="H86" s="2"/>
      <c r="I86" s="2"/>
      <c r="J86" s="2"/>
      <c r="K86" s="2"/>
      <c r="L86" s="2"/>
      <c r="M86" s="78"/>
      <c r="N86" s="78"/>
      <c r="O86" s="78"/>
      <c r="P86" s="78"/>
      <c r="Q86" s="79"/>
      <c r="R86" s="78"/>
      <c r="S86" s="80"/>
      <c r="T86" s="78"/>
      <c r="U86" s="78"/>
    </row>
    <row r="87" spans="1:21" ht="31.5" x14ac:dyDescent="0.25">
      <c r="A87" s="110"/>
      <c r="B87" s="111" t="s">
        <v>62</v>
      </c>
      <c r="C87" s="40">
        <f>C48+C82</f>
        <v>112714</v>
      </c>
      <c r="D87" s="40">
        <f>D48+D82</f>
        <v>112714</v>
      </c>
      <c r="E87" s="71">
        <f t="shared" si="5"/>
        <v>100</v>
      </c>
      <c r="F87" s="41"/>
      <c r="G87" s="28"/>
      <c r="H87" s="28"/>
      <c r="I87" s="28"/>
      <c r="J87" s="28"/>
      <c r="K87" s="28"/>
      <c r="L87" s="28"/>
      <c r="M87" s="78"/>
      <c r="N87" s="78"/>
      <c r="O87" s="78"/>
      <c r="P87" s="78"/>
      <c r="Q87" s="79"/>
      <c r="R87" s="78"/>
      <c r="S87" s="80"/>
      <c r="T87" s="78"/>
      <c r="U87" s="78"/>
    </row>
    <row r="88" spans="1:21" ht="15.75" x14ac:dyDescent="0.25">
      <c r="A88" s="174" t="s">
        <v>27</v>
      </c>
      <c r="B88" s="175"/>
      <c r="C88" s="40">
        <f>C18+C49+C83+C59</f>
        <v>1354213.2</v>
      </c>
      <c r="D88" s="40">
        <f>D18+D49+D83+D59</f>
        <v>1352808.6</v>
      </c>
      <c r="E88" s="71">
        <f>D88/C88*100</f>
        <v>99.896279256471587</v>
      </c>
      <c r="F88" s="41"/>
      <c r="G88" s="2"/>
      <c r="H88" s="2"/>
      <c r="I88" s="2"/>
      <c r="J88" s="2"/>
      <c r="K88" s="2"/>
      <c r="L88" s="2"/>
      <c r="M88" s="78"/>
      <c r="N88" s="78"/>
      <c r="O88" s="78"/>
      <c r="P88" s="78"/>
      <c r="Q88" s="79"/>
      <c r="R88" s="78"/>
      <c r="S88" s="80"/>
      <c r="T88" s="78"/>
      <c r="U88" s="78"/>
    </row>
    <row r="89" spans="1:21" ht="15.75" hidden="1" customHeight="1" x14ac:dyDescent="0.25">
      <c r="A89" s="194" t="s">
        <v>62</v>
      </c>
      <c r="B89" s="195"/>
      <c r="C89" s="4">
        <f>C50</f>
        <v>0</v>
      </c>
      <c r="D89" s="4">
        <f>D50</f>
        <v>0</v>
      </c>
      <c r="E89" s="5" t="e">
        <f t="shared" si="5"/>
        <v>#DIV/0!</v>
      </c>
      <c r="F89" s="5"/>
      <c r="G89" s="2"/>
      <c r="H89" s="2"/>
      <c r="I89" s="2"/>
      <c r="J89" s="2"/>
      <c r="K89" s="2"/>
      <c r="L89" s="2"/>
      <c r="M89" s="78"/>
      <c r="N89" s="78"/>
      <c r="O89" s="78"/>
      <c r="P89" s="78"/>
      <c r="Q89" s="79"/>
      <c r="R89" s="78"/>
      <c r="S89" s="80"/>
      <c r="T89" s="78"/>
      <c r="U89" s="78"/>
    </row>
    <row r="90" spans="1:21" x14ac:dyDescent="0.25">
      <c r="A90" s="9"/>
      <c r="B90" s="9"/>
      <c r="C90" s="9"/>
      <c r="D90" s="9"/>
      <c r="E90" s="9"/>
      <c r="F90" s="9"/>
      <c r="G90" s="2"/>
      <c r="H90" s="2"/>
      <c r="I90" s="2"/>
      <c r="J90" s="2"/>
      <c r="K90" s="2"/>
      <c r="L90" s="2"/>
      <c r="M90" s="78"/>
      <c r="N90" s="78"/>
      <c r="O90" s="78"/>
      <c r="P90" s="78"/>
      <c r="Q90" s="79"/>
      <c r="R90" s="78"/>
      <c r="S90" s="80"/>
      <c r="T90" s="78"/>
      <c r="U90" s="78"/>
    </row>
    <row r="91" spans="1:21" x14ac:dyDescent="0.25">
      <c r="A91" s="9"/>
      <c r="B91" s="9"/>
      <c r="C91" s="77"/>
      <c r="D91" s="77"/>
      <c r="E91" s="9"/>
      <c r="F91" s="9"/>
      <c r="G91" s="2"/>
      <c r="H91" s="2"/>
      <c r="I91" s="2"/>
      <c r="J91" s="2"/>
      <c r="K91" s="2"/>
      <c r="L91" s="2"/>
      <c r="M91" s="78"/>
      <c r="N91" s="78"/>
      <c r="O91" s="78"/>
      <c r="P91" s="78"/>
      <c r="Q91" s="79"/>
      <c r="R91" s="78"/>
      <c r="S91" s="80"/>
      <c r="T91" s="78"/>
      <c r="U91" s="78"/>
    </row>
    <row r="92" spans="1:21" x14ac:dyDescent="0.25">
      <c r="A92" s="70"/>
      <c r="B92" s="70"/>
      <c r="C92" s="70"/>
      <c r="D92" s="70"/>
      <c r="E92" s="70"/>
      <c r="F92" s="70"/>
      <c r="G92" s="2"/>
      <c r="H92" s="2"/>
      <c r="I92" s="2"/>
      <c r="J92" s="2"/>
      <c r="K92" s="2"/>
      <c r="L92" s="2"/>
      <c r="M92" s="78"/>
      <c r="N92" s="78"/>
      <c r="O92" s="78"/>
      <c r="P92" s="78"/>
      <c r="Q92" s="79"/>
      <c r="R92" s="78"/>
      <c r="S92" s="80"/>
      <c r="T92" s="78"/>
      <c r="U92" s="78"/>
    </row>
    <row r="93" spans="1:21" ht="18.75" x14ac:dyDescent="0.3">
      <c r="A93" s="104" t="s">
        <v>98</v>
      </c>
      <c r="B93" s="105"/>
      <c r="C93" s="105"/>
      <c r="D93" s="106"/>
      <c r="E93" s="105" t="s">
        <v>112</v>
      </c>
      <c r="F93" s="105"/>
      <c r="G93" s="2"/>
      <c r="H93" s="2"/>
      <c r="I93" s="2"/>
      <c r="J93" s="2"/>
      <c r="K93" s="2"/>
      <c r="L93" s="2"/>
      <c r="M93" s="78"/>
      <c r="N93" s="78"/>
      <c r="O93" s="78"/>
      <c r="P93" s="78"/>
      <c r="Q93" s="79"/>
      <c r="R93" s="78"/>
      <c r="S93" s="80"/>
      <c r="T93" s="78"/>
      <c r="U93" s="78"/>
    </row>
    <row r="94" spans="1:21" x14ac:dyDescent="0.25">
      <c r="A94" s="9"/>
      <c r="B94" s="9"/>
      <c r="C94" s="9"/>
      <c r="D94" s="9"/>
      <c r="E94" s="9"/>
      <c r="F94" s="9"/>
      <c r="G94" s="2"/>
      <c r="H94" s="2"/>
      <c r="I94" s="2"/>
      <c r="J94" s="2"/>
      <c r="K94" s="2"/>
      <c r="L94" s="2"/>
      <c r="M94" s="78"/>
      <c r="N94" s="78"/>
      <c r="O94" s="78"/>
      <c r="P94" s="78"/>
      <c r="Q94" s="79"/>
      <c r="R94" s="78"/>
      <c r="S94" s="80"/>
      <c r="T94" s="78"/>
      <c r="U94" s="78"/>
    </row>
    <row r="95" spans="1:21" x14ac:dyDescent="0.25">
      <c r="A95" s="9"/>
      <c r="B95" s="9"/>
      <c r="C95" s="9"/>
      <c r="D95" s="9"/>
      <c r="E95" s="9"/>
      <c r="F95" s="9"/>
      <c r="G95" s="2"/>
      <c r="H95" s="2"/>
      <c r="I95" s="2"/>
      <c r="J95" s="2"/>
      <c r="K95" s="2"/>
      <c r="L95" s="2"/>
      <c r="M95" s="78"/>
      <c r="N95" s="78"/>
      <c r="O95" s="78"/>
      <c r="P95" s="78"/>
      <c r="Q95" s="79"/>
      <c r="R95" s="78"/>
      <c r="S95" s="80"/>
      <c r="T95" s="78"/>
      <c r="U95" s="78"/>
    </row>
    <row r="96" spans="1:21" x14ac:dyDescent="0.25">
      <c r="A96" s="9"/>
      <c r="B96" s="9"/>
      <c r="C96" s="9"/>
      <c r="D96" s="9"/>
      <c r="E96" s="9"/>
      <c r="F96" s="9"/>
      <c r="G96" s="2"/>
      <c r="H96" s="2"/>
      <c r="I96" s="2"/>
      <c r="J96" s="2"/>
      <c r="K96" s="2"/>
      <c r="L96" s="2"/>
      <c r="M96" s="78"/>
      <c r="N96" s="78"/>
      <c r="O96" s="78"/>
      <c r="P96" s="78"/>
      <c r="Q96" s="79"/>
      <c r="R96" s="78"/>
      <c r="S96" s="80"/>
      <c r="T96" s="78"/>
      <c r="U96" s="78"/>
    </row>
    <row r="97" spans="1:21" x14ac:dyDescent="0.25">
      <c r="A97" s="9"/>
      <c r="B97" s="9"/>
      <c r="C97" s="9"/>
      <c r="D97" s="9"/>
      <c r="E97" s="9"/>
      <c r="F97" s="9"/>
      <c r="G97" s="2"/>
      <c r="H97" s="2"/>
      <c r="I97" s="2"/>
      <c r="J97" s="2"/>
      <c r="K97" s="2"/>
      <c r="L97" s="2"/>
      <c r="M97" s="78"/>
      <c r="N97" s="78"/>
      <c r="O97" s="78"/>
      <c r="P97" s="78"/>
      <c r="Q97" s="79"/>
      <c r="R97" s="78"/>
      <c r="S97" s="80"/>
      <c r="T97" s="78"/>
      <c r="U97" s="78"/>
    </row>
    <row r="98" spans="1:21" x14ac:dyDescent="0.25">
      <c r="A98" s="84" t="s">
        <v>169</v>
      </c>
      <c r="B98" s="9"/>
      <c r="C98" s="9"/>
      <c r="D98" s="9"/>
      <c r="E98" s="9"/>
      <c r="F98" s="9"/>
      <c r="G98" s="2"/>
      <c r="H98" s="2"/>
      <c r="I98" s="2"/>
      <c r="J98" s="2"/>
      <c r="K98" s="2"/>
      <c r="L98" s="2"/>
      <c r="M98" s="78"/>
      <c r="N98" s="78"/>
      <c r="O98" s="78"/>
      <c r="P98" s="78"/>
      <c r="Q98" s="79"/>
      <c r="R98" s="189"/>
      <c r="S98" s="80"/>
      <c r="T98" s="78"/>
      <c r="U98" s="190"/>
    </row>
    <row r="99" spans="1:21" x14ac:dyDescent="0.25">
      <c r="A99" s="9"/>
      <c r="B99" s="9"/>
      <c r="C99" s="9"/>
      <c r="D99" s="9"/>
      <c r="E99" s="9"/>
      <c r="F99" s="9"/>
      <c r="G99" s="2"/>
      <c r="H99" s="2"/>
      <c r="I99" s="2"/>
      <c r="J99" s="2"/>
      <c r="K99" s="2"/>
      <c r="L99" s="2"/>
      <c r="M99" s="79"/>
      <c r="N99" s="79"/>
      <c r="O99" s="78"/>
      <c r="P99" s="78"/>
      <c r="Q99" s="79"/>
      <c r="R99" s="189"/>
      <c r="S99" s="80"/>
      <c r="T99" s="78"/>
      <c r="U99" s="190"/>
    </row>
    <row r="100" spans="1:21" x14ac:dyDescent="0.25">
      <c r="A100" s="9"/>
      <c r="B100" s="9"/>
      <c r="C100" s="9"/>
      <c r="D100" s="9"/>
      <c r="E100" s="9"/>
      <c r="F100" s="9"/>
      <c r="G100" s="2"/>
      <c r="H100" s="2"/>
      <c r="I100" s="2"/>
      <c r="J100" s="2"/>
      <c r="K100" s="2"/>
      <c r="L100" s="2"/>
      <c r="M100" s="79"/>
      <c r="N100" s="79"/>
      <c r="O100" s="79"/>
      <c r="P100" s="81"/>
      <c r="Q100" s="79"/>
      <c r="R100" s="78"/>
      <c r="S100" s="80"/>
      <c r="T100" s="82"/>
      <c r="U100" s="78"/>
    </row>
    <row r="101" spans="1:21" x14ac:dyDescent="0.25">
      <c r="A101" s="9"/>
      <c r="B101" s="9"/>
      <c r="C101" s="9"/>
      <c r="D101" s="9"/>
      <c r="E101" s="9"/>
      <c r="F101" s="9"/>
      <c r="G101" s="2"/>
      <c r="H101" s="2"/>
      <c r="I101" s="2"/>
      <c r="J101" s="2"/>
      <c r="K101" s="2"/>
      <c r="L101" s="2"/>
      <c r="M101" s="79"/>
      <c r="N101" s="79"/>
      <c r="O101" s="79"/>
      <c r="P101" s="81"/>
      <c r="Q101" s="79"/>
      <c r="R101" s="79"/>
      <c r="S101" s="80"/>
      <c r="T101" s="83"/>
      <c r="U101" s="80"/>
    </row>
    <row r="102" spans="1:21" x14ac:dyDescent="0.25">
      <c r="A102" s="9"/>
      <c r="B102" s="9"/>
      <c r="C102" s="9"/>
      <c r="D102" s="9"/>
      <c r="E102" s="9"/>
      <c r="F102" s="9"/>
      <c r="G102" s="2"/>
      <c r="H102" s="2"/>
      <c r="I102" s="2"/>
      <c r="J102" s="2"/>
      <c r="K102" s="2"/>
      <c r="L102" s="2"/>
      <c r="M102" s="79"/>
      <c r="N102" s="79"/>
      <c r="O102" s="79"/>
      <c r="P102" s="79"/>
      <c r="Q102" s="79"/>
      <c r="R102" s="79"/>
      <c r="S102" s="80"/>
      <c r="T102" s="80"/>
      <c r="U102" s="80"/>
    </row>
    <row r="103" spans="1:21" x14ac:dyDescent="0.25">
      <c r="A103" s="9"/>
      <c r="B103" s="9"/>
      <c r="C103" s="9"/>
      <c r="D103" s="9"/>
      <c r="E103" s="9"/>
      <c r="F103" s="9"/>
      <c r="G103" s="2"/>
      <c r="H103" s="2"/>
      <c r="I103" s="2"/>
      <c r="J103" s="2"/>
      <c r="K103" s="2"/>
      <c r="L103" s="2"/>
      <c r="M103" s="79"/>
      <c r="N103" s="79"/>
      <c r="O103" s="79"/>
      <c r="P103" s="79"/>
      <c r="Q103" s="79"/>
      <c r="R103" s="79"/>
      <c r="S103" s="80"/>
      <c r="T103" s="80"/>
      <c r="U103" s="80"/>
    </row>
    <row r="104" spans="1:21" x14ac:dyDescent="0.25">
      <c r="A104" s="9"/>
      <c r="B104" s="9"/>
      <c r="C104" s="9"/>
      <c r="D104" s="9"/>
      <c r="E104" s="9"/>
      <c r="F104" s="9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21" x14ac:dyDescent="0.25">
      <c r="A105" s="9"/>
      <c r="B105" s="9"/>
      <c r="C105" s="9"/>
      <c r="D105" s="9"/>
      <c r="E105" s="9"/>
      <c r="F105" s="9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21" x14ac:dyDescent="0.25">
      <c r="A106" s="9"/>
      <c r="B106" s="9"/>
      <c r="C106" s="9"/>
      <c r="D106" s="9"/>
      <c r="E106" s="9"/>
      <c r="F106" s="9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21" x14ac:dyDescent="0.25">
      <c r="A107" s="9"/>
      <c r="B107" s="9"/>
      <c r="C107" s="9"/>
      <c r="D107" s="9"/>
      <c r="E107" s="9"/>
      <c r="F107" s="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21" x14ac:dyDescent="0.25">
      <c r="A108" s="9"/>
      <c r="B108" s="9"/>
      <c r="C108" s="9"/>
      <c r="D108" s="9"/>
      <c r="E108" s="9"/>
      <c r="F108" s="9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21" x14ac:dyDescent="0.25">
      <c r="A109" s="9"/>
      <c r="B109" s="9"/>
      <c r="C109" s="9"/>
      <c r="D109" s="9"/>
      <c r="E109" s="9"/>
      <c r="F109" s="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21" x14ac:dyDescent="0.25">
      <c r="A110" s="9"/>
      <c r="B110" s="9"/>
      <c r="C110" s="9"/>
      <c r="D110" s="9"/>
      <c r="E110" s="9"/>
      <c r="F110" s="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21" x14ac:dyDescent="0.25">
      <c r="A111" s="9"/>
      <c r="B111" s="9"/>
      <c r="C111" s="9"/>
      <c r="D111" s="9"/>
      <c r="E111" s="9"/>
      <c r="F111" s="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21" x14ac:dyDescent="0.25">
      <c r="A112" s="9"/>
      <c r="B112" s="9"/>
      <c r="C112" s="9"/>
      <c r="D112" s="9"/>
      <c r="E112" s="9"/>
      <c r="F112" s="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</sheetData>
  <mergeCells count="38">
    <mergeCell ref="R98:R99"/>
    <mergeCell ref="U98:U99"/>
    <mergeCell ref="A60:F60"/>
    <mergeCell ref="A84:F84"/>
    <mergeCell ref="A80:B80"/>
    <mergeCell ref="A81:B81"/>
    <mergeCell ref="A89:B89"/>
    <mergeCell ref="A83:B83"/>
    <mergeCell ref="A85:B85"/>
    <mergeCell ref="A86:B86"/>
    <mergeCell ref="A88:B88"/>
    <mergeCell ref="A75:A76"/>
    <mergeCell ref="A59:B59"/>
    <mergeCell ref="A3:F3"/>
    <mergeCell ref="A51:F51"/>
    <mergeCell ref="A57:B57"/>
    <mergeCell ref="A58:B58"/>
    <mergeCell ref="A21:A22"/>
    <mergeCell ref="A52:A53"/>
    <mergeCell ref="A9:A10"/>
    <mergeCell ref="A37:A38"/>
    <mergeCell ref="A39:A40"/>
    <mergeCell ref="A41:A42"/>
    <mergeCell ref="A43:A44"/>
    <mergeCell ref="A23:A24"/>
    <mergeCell ref="E1:F1"/>
    <mergeCell ref="A47:B47"/>
    <mergeCell ref="A50:B50"/>
    <mergeCell ref="A5:E5"/>
    <mergeCell ref="A16:B16"/>
    <mergeCell ref="A17:B17"/>
    <mergeCell ref="A18:B18"/>
    <mergeCell ref="A46:B46"/>
    <mergeCell ref="A8:F8"/>
    <mergeCell ref="A19:F19"/>
    <mergeCell ref="A49:B49"/>
    <mergeCell ref="A31:A32"/>
    <mergeCell ref="A33:A35"/>
  </mergeCells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tabSelected="1" topLeftCell="A76" workbookViewId="0">
      <selection activeCell="A94" sqref="A94"/>
    </sheetView>
  </sheetViews>
  <sheetFormatPr defaultRowHeight="15" x14ac:dyDescent="0.25"/>
  <cols>
    <col min="1" max="1" width="53.28515625" customWidth="1"/>
    <col min="2" max="2" width="19.140625" customWidth="1"/>
    <col min="3" max="3" width="24.5703125" customWidth="1"/>
    <col min="4" max="4" width="25.28515625" customWidth="1"/>
    <col min="5" max="5" width="11.5703125" customWidth="1"/>
    <col min="6" max="6" width="27.5703125" customWidth="1"/>
  </cols>
  <sheetData>
    <row r="1" spans="1:18" ht="13.5" customHeight="1" x14ac:dyDescent="0.25">
      <c r="A1" s="36"/>
      <c r="B1" s="36"/>
      <c r="C1" s="36"/>
      <c r="D1" s="36"/>
      <c r="E1" s="168"/>
      <c r="F1" s="168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185" t="s">
        <v>36</v>
      </c>
      <c r="B3" s="185"/>
      <c r="C3" s="185"/>
      <c r="D3" s="185"/>
      <c r="E3" s="185"/>
      <c r="F3" s="3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72" t="s">
        <v>37</v>
      </c>
      <c r="B5" s="172"/>
      <c r="C5" s="172"/>
      <c r="D5" s="172"/>
      <c r="E5" s="172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76" t="s">
        <v>121</v>
      </c>
      <c r="B8" s="176"/>
      <c r="C8" s="176"/>
      <c r="D8" s="176"/>
      <c r="E8" s="176"/>
      <c r="F8" s="176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5">
      <c r="A9" s="180" t="s">
        <v>104</v>
      </c>
      <c r="B9" s="92" t="s">
        <v>24</v>
      </c>
      <c r="C9" s="40">
        <v>100</v>
      </c>
      <c r="D9" s="40">
        <v>100</v>
      </c>
      <c r="E9" s="41">
        <f t="shared" ref="E9:E15" si="0">D9/C9*100</f>
        <v>100</v>
      </c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s="27" customFormat="1" ht="27.75" customHeight="1" x14ac:dyDescent="0.25">
      <c r="A10" s="181"/>
      <c r="B10" s="42" t="s">
        <v>25</v>
      </c>
      <c r="C10" s="40">
        <v>100</v>
      </c>
      <c r="D10" s="40">
        <v>100</v>
      </c>
      <c r="E10" s="41">
        <f>D10/C10*100</f>
        <v>100</v>
      </c>
      <c r="F10" s="22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s="27" customFormat="1" ht="35.25" customHeight="1" x14ac:dyDescent="0.25">
      <c r="A11" s="131" t="s">
        <v>113</v>
      </c>
      <c r="B11" s="92" t="s">
        <v>24</v>
      </c>
      <c r="C11" s="40">
        <v>100</v>
      </c>
      <c r="D11" s="40">
        <v>100</v>
      </c>
      <c r="E11" s="41">
        <v>100</v>
      </c>
      <c r="F11" s="22"/>
      <c r="G11" s="74"/>
      <c r="H11" s="74"/>
      <c r="I11" s="76"/>
      <c r="J11" s="74"/>
      <c r="K11" s="74"/>
      <c r="L11" s="74"/>
      <c r="M11" s="74"/>
      <c r="N11" s="74"/>
      <c r="O11" s="74"/>
      <c r="P11" s="74"/>
      <c r="Q11" s="74"/>
      <c r="R11" s="74"/>
    </row>
    <row r="12" spans="1:18" s="27" customFormat="1" ht="74.25" customHeight="1" x14ac:dyDescent="0.25">
      <c r="A12" s="121" t="s">
        <v>116</v>
      </c>
      <c r="B12" s="92" t="s">
        <v>24</v>
      </c>
      <c r="C12" s="40">
        <v>100</v>
      </c>
      <c r="D12" s="40">
        <v>100</v>
      </c>
      <c r="E12" s="41">
        <v>100</v>
      </c>
      <c r="F12" s="22"/>
      <c r="G12" s="118"/>
      <c r="H12" s="118"/>
      <c r="I12" s="76"/>
      <c r="J12" s="118"/>
      <c r="K12" s="118"/>
      <c r="L12" s="118"/>
      <c r="M12" s="118"/>
      <c r="N12" s="118"/>
      <c r="O12" s="118"/>
      <c r="P12" s="118"/>
      <c r="Q12" s="118"/>
      <c r="R12" s="118"/>
    </row>
    <row r="13" spans="1:18" ht="31.5" x14ac:dyDescent="0.25">
      <c r="A13" s="38" t="s">
        <v>15</v>
      </c>
      <c r="B13" s="39" t="s">
        <v>24</v>
      </c>
      <c r="C13" s="40">
        <v>100</v>
      </c>
      <c r="D13" s="40">
        <f>К2!E11</f>
        <v>100</v>
      </c>
      <c r="E13" s="41">
        <f>D13/C13*100</f>
        <v>100</v>
      </c>
      <c r="F13" s="2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47.25" x14ac:dyDescent="0.25">
      <c r="A14" s="38" t="s">
        <v>16</v>
      </c>
      <c r="B14" s="56" t="s">
        <v>25</v>
      </c>
      <c r="C14" s="40">
        <v>100</v>
      </c>
      <c r="D14" s="40">
        <f>К2!E12</f>
        <v>100</v>
      </c>
      <c r="E14" s="41">
        <f t="shared" si="0"/>
        <v>100</v>
      </c>
      <c r="F14" s="2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4.5" x14ac:dyDescent="0.25">
      <c r="A15" s="43" t="s">
        <v>17</v>
      </c>
      <c r="B15" s="56" t="s">
        <v>25</v>
      </c>
      <c r="C15" s="40">
        <v>100</v>
      </c>
      <c r="D15" s="40">
        <f>К2!E13</f>
        <v>100</v>
      </c>
      <c r="E15" s="41">
        <f t="shared" si="0"/>
        <v>100</v>
      </c>
      <c r="F15" s="5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2.25" customHeight="1" x14ac:dyDescent="0.25">
      <c r="A16" s="192" t="s">
        <v>18</v>
      </c>
      <c r="B16" s="198"/>
      <c r="C16" s="198"/>
      <c r="D16" s="193"/>
      <c r="E16" s="54">
        <v>100</v>
      </c>
      <c r="F16" s="5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74" t="s">
        <v>26</v>
      </c>
      <c r="B17" s="199"/>
      <c r="C17" s="199"/>
      <c r="D17" s="175"/>
      <c r="E17" s="55">
        <f>(E9+E11+E13)/3</f>
        <v>100</v>
      </c>
      <c r="F17" s="3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2.25" customHeight="1" x14ac:dyDescent="0.25">
      <c r="A18" s="174" t="s">
        <v>27</v>
      </c>
      <c r="B18" s="199"/>
      <c r="C18" s="199"/>
      <c r="D18" s="175"/>
      <c r="E18" s="55">
        <f>(E10+E14+E15)/3</f>
        <v>100</v>
      </c>
      <c r="F18" s="3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01" t="s">
        <v>122</v>
      </c>
      <c r="B19" s="201"/>
      <c r="C19" s="201"/>
      <c r="D19" s="201"/>
      <c r="E19" s="201"/>
      <c r="F19" s="20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6" customHeight="1" x14ac:dyDescent="0.25">
      <c r="A20" s="187" t="s">
        <v>158</v>
      </c>
      <c r="B20" s="42" t="s">
        <v>24</v>
      </c>
      <c r="C20" s="132">
        <v>100</v>
      </c>
      <c r="D20" s="132">
        <v>100</v>
      </c>
      <c r="E20" s="41">
        <f t="shared" ref="E20:E27" si="1">D20/C20*100</f>
        <v>100</v>
      </c>
      <c r="F20" s="133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ht="114.75" customHeight="1" x14ac:dyDescent="0.25">
      <c r="A21" s="188"/>
      <c r="B21" s="42" t="s">
        <v>25</v>
      </c>
      <c r="C21" s="132">
        <v>100</v>
      </c>
      <c r="D21" s="132">
        <v>100</v>
      </c>
      <c r="E21" s="41">
        <f t="shared" si="1"/>
        <v>100</v>
      </c>
      <c r="F21" s="133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46.5" customHeight="1" x14ac:dyDescent="0.25">
      <c r="A22" s="180" t="s">
        <v>115</v>
      </c>
      <c r="B22" s="42" t="s">
        <v>24</v>
      </c>
      <c r="C22" s="132">
        <v>100</v>
      </c>
      <c r="D22" s="132">
        <v>100</v>
      </c>
      <c r="E22" s="41">
        <f>D22/C22*100</f>
        <v>100</v>
      </c>
      <c r="F22" s="60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38.25" customHeight="1" x14ac:dyDescent="0.25">
      <c r="A23" s="181"/>
      <c r="B23" s="42" t="s">
        <v>25</v>
      </c>
      <c r="C23" s="132">
        <v>100</v>
      </c>
      <c r="D23" s="132">
        <v>100</v>
      </c>
      <c r="E23" s="41">
        <f>D23/C23*100</f>
        <v>100</v>
      </c>
      <c r="F23" s="60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 ht="30" customHeight="1" x14ac:dyDescent="0.25">
      <c r="A24" s="187" t="s">
        <v>115</v>
      </c>
      <c r="B24" s="42" t="s">
        <v>24</v>
      </c>
      <c r="C24" s="132">
        <v>100</v>
      </c>
      <c r="D24" s="132">
        <v>100</v>
      </c>
      <c r="E24" s="41">
        <f t="shared" si="1"/>
        <v>100</v>
      </c>
      <c r="F24" s="60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</row>
    <row r="25" spans="1:18" ht="30" customHeight="1" x14ac:dyDescent="0.25">
      <c r="A25" s="188"/>
      <c r="B25" s="42" t="s">
        <v>25</v>
      </c>
      <c r="C25" s="132">
        <v>100</v>
      </c>
      <c r="D25" s="132">
        <v>100</v>
      </c>
      <c r="E25" s="41">
        <f t="shared" si="1"/>
        <v>100</v>
      </c>
      <c r="F25" s="60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</row>
    <row r="26" spans="1:18" ht="31.5" x14ac:dyDescent="0.25">
      <c r="A26" s="134" t="s">
        <v>113</v>
      </c>
      <c r="B26" s="42" t="s">
        <v>24</v>
      </c>
      <c r="C26" s="132">
        <v>100</v>
      </c>
      <c r="D26" s="132">
        <f>К2!E25</f>
        <v>99.156829679595276</v>
      </c>
      <c r="E26" s="50">
        <f t="shared" si="1"/>
        <v>99.156829679595276</v>
      </c>
      <c r="F26" s="60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ht="63" x14ac:dyDescent="0.25">
      <c r="A27" s="121" t="s">
        <v>116</v>
      </c>
      <c r="B27" s="42" t="s">
        <v>24</v>
      </c>
      <c r="C27" s="132">
        <v>100</v>
      </c>
      <c r="D27" s="135">
        <v>100</v>
      </c>
      <c r="E27" s="50">
        <f t="shared" si="1"/>
        <v>100</v>
      </c>
      <c r="F27" s="60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</row>
    <row r="28" spans="1:18" ht="63" x14ac:dyDescent="0.25">
      <c r="A28" s="44" t="s">
        <v>19</v>
      </c>
      <c r="B28" s="56" t="s">
        <v>25</v>
      </c>
      <c r="C28" s="40">
        <v>100</v>
      </c>
      <c r="D28" s="50">
        <f>К2!E27</f>
        <v>100</v>
      </c>
      <c r="E28" s="41">
        <f t="shared" ref="E28:E29" si="2">D28/C28*100</f>
        <v>100</v>
      </c>
      <c r="F28" s="2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4.5" x14ac:dyDescent="0.25">
      <c r="A29" s="44" t="s">
        <v>20</v>
      </c>
      <c r="B29" s="56" t="s">
        <v>25</v>
      </c>
      <c r="C29" s="40">
        <v>100</v>
      </c>
      <c r="D29" s="50">
        <f>К2!E28</f>
        <v>100</v>
      </c>
      <c r="E29" s="41">
        <f t="shared" si="2"/>
        <v>100</v>
      </c>
      <c r="F29" s="59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47.25" x14ac:dyDescent="0.25">
      <c r="A30" s="136" t="s">
        <v>21</v>
      </c>
      <c r="B30" s="42" t="s">
        <v>25</v>
      </c>
      <c r="C30" s="40">
        <v>100</v>
      </c>
      <c r="D30" s="50">
        <f>К2!E29</f>
        <v>100</v>
      </c>
      <c r="E30" s="41">
        <f>D30/C30*100</f>
        <v>100</v>
      </c>
      <c r="F30" s="137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45" x14ac:dyDescent="0.25">
      <c r="A31" s="138" t="str">
        <f>К2!A30</f>
        <v>Предоставление субсидий муниципальным общеобразовательным организациям на выполнение муниципального задания</v>
      </c>
      <c r="B31" s="139" t="s">
        <v>24</v>
      </c>
      <c r="C31" s="140">
        <v>100</v>
      </c>
      <c r="D31" s="140">
        <f>К2!E30</f>
        <v>100</v>
      </c>
      <c r="E31" s="140">
        <f>D31/C31*100</f>
        <v>100</v>
      </c>
      <c r="F31" s="5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31.5" x14ac:dyDescent="0.25">
      <c r="A32" s="180" t="s">
        <v>104</v>
      </c>
      <c r="B32" s="42" t="s">
        <v>25</v>
      </c>
      <c r="C32" s="140">
        <v>100</v>
      </c>
      <c r="D32" s="140">
        <v>100</v>
      </c>
      <c r="E32" s="140">
        <f t="shared" ref="E32:E45" si="3">D32/C32*100</f>
        <v>100</v>
      </c>
      <c r="F32" s="59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</row>
    <row r="33" spans="1:18" ht="30" x14ac:dyDescent="0.25">
      <c r="A33" s="181"/>
      <c r="B33" s="139" t="s">
        <v>24</v>
      </c>
      <c r="C33" s="140">
        <v>100</v>
      </c>
      <c r="D33" s="140">
        <v>100</v>
      </c>
      <c r="E33" s="140">
        <f t="shared" si="3"/>
        <v>100</v>
      </c>
      <c r="F33" s="59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</row>
    <row r="34" spans="1:18" ht="15.75" customHeight="1" x14ac:dyDescent="0.25">
      <c r="A34" s="180" t="s">
        <v>105</v>
      </c>
      <c r="B34" s="42" t="s">
        <v>24</v>
      </c>
      <c r="C34" s="140">
        <v>100</v>
      </c>
      <c r="D34" s="140">
        <f>К2!E33</f>
        <v>100</v>
      </c>
      <c r="E34" s="140">
        <f t="shared" si="3"/>
        <v>100</v>
      </c>
      <c r="F34" s="59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</row>
    <row r="35" spans="1:18" ht="15.75" customHeight="1" x14ac:dyDescent="0.25">
      <c r="A35" s="182"/>
      <c r="B35" s="56" t="s">
        <v>74</v>
      </c>
      <c r="C35" s="140">
        <v>100</v>
      </c>
      <c r="D35" s="140">
        <f>К2!E34</f>
        <v>100</v>
      </c>
      <c r="E35" s="140">
        <f t="shared" si="3"/>
        <v>100</v>
      </c>
      <c r="F35" s="59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</row>
    <row r="36" spans="1:18" ht="15.75" customHeight="1" x14ac:dyDescent="0.25">
      <c r="A36" s="181"/>
      <c r="B36" s="56" t="s">
        <v>25</v>
      </c>
      <c r="C36" s="140">
        <v>100</v>
      </c>
      <c r="D36" s="140">
        <f>К2!E35</f>
        <v>100</v>
      </c>
      <c r="E36" s="140">
        <f t="shared" si="3"/>
        <v>100</v>
      </c>
      <c r="F36" s="59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</row>
    <row r="37" spans="1:18" ht="132.75" customHeight="1" x14ac:dyDescent="0.25">
      <c r="A37" s="122" t="s">
        <v>106</v>
      </c>
      <c r="B37" s="56" t="s">
        <v>74</v>
      </c>
      <c r="C37" s="140">
        <v>100</v>
      </c>
      <c r="D37" s="140">
        <f>К2!E36</f>
        <v>100</v>
      </c>
      <c r="E37" s="140">
        <f t="shared" si="3"/>
        <v>100</v>
      </c>
      <c r="F37" s="59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</row>
    <row r="38" spans="1:18" ht="33" customHeight="1" x14ac:dyDescent="0.25">
      <c r="A38" s="180" t="s">
        <v>159</v>
      </c>
      <c r="B38" s="42" t="s">
        <v>25</v>
      </c>
      <c r="C38" s="140">
        <v>100</v>
      </c>
      <c r="D38" s="140">
        <f>К2!E37</f>
        <v>100</v>
      </c>
      <c r="E38" s="140">
        <f t="shared" si="3"/>
        <v>100</v>
      </c>
      <c r="F38" s="59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</row>
    <row r="39" spans="1:18" ht="51.75" customHeight="1" x14ac:dyDescent="0.25">
      <c r="A39" s="181"/>
      <c r="B39" s="139" t="s">
        <v>24</v>
      </c>
      <c r="C39" s="140">
        <v>100</v>
      </c>
      <c r="D39" s="140">
        <f>К2!E38</f>
        <v>100</v>
      </c>
      <c r="E39" s="140">
        <f t="shared" si="3"/>
        <v>100</v>
      </c>
      <c r="F39" s="59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</row>
    <row r="40" spans="1:18" ht="51.75" customHeight="1" x14ac:dyDescent="0.25">
      <c r="A40" s="180" t="s">
        <v>160</v>
      </c>
      <c r="B40" s="42" t="s">
        <v>25</v>
      </c>
      <c r="C40" s="140">
        <v>100</v>
      </c>
      <c r="D40" s="140">
        <f>К2!E39</f>
        <v>86.228871720459622</v>
      </c>
      <c r="E40" s="140">
        <f t="shared" si="3"/>
        <v>86.228871720459622</v>
      </c>
      <c r="F40" s="59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</row>
    <row r="41" spans="1:18" ht="51.75" customHeight="1" x14ac:dyDescent="0.25">
      <c r="A41" s="181"/>
      <c r="B41" s="139" t="s">
        <v>24</v>
      </c>
      <c r="C41" s="140">
        <v>100</v>
      </c>
      <c r="D41" s="140">
        <f>К2!E40</f>
        <v>100</v>
      </c>
      <c r="E41" s="140">
        <f t="shared" si="3"/>
        <v>100</v>
      </c>
      <c r="F41" s="59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</row>
    <row r="42" spans="1:18" ht="51.75" customHeight="1" x14ac:dyDescent="0.25">
      <c r="A42" s="180" t="s">
        <v>161</v>
      </c>
      <c r="B42" s="42" t="s">
        <v>25</v>
      </c>
      <c r="C42" s="140">
        <v>100</v>
      </c>
      <c r="D42" s="140">
        <f>К2!E41</f>
        <v>100</v>
      </c>
      <c r="E42" s="140">
        <f t="shared" si="3"/>
        <v>100</v>
      </c>
      <c r="F42" s="59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</row>
    <row r="43" spans="1:18" ht="51.75" customHeight="1" x14ac:dyDescent="0.25">
      <c r="A43" s="181"/>
      <c r="B43" s="139" t="s">
        <v>24</v>
      </c>
      <c r="C43" s="140">
        <v>100</v>
      </c>
      <c r="D43" s="140">
        <f>К2!E42</f>
        <v>100</v>
      </c>
      <c r="E43" s="140">
        <f t="shared" si="3"/>
        <v>100</v>
      </c>
      <c r="F43" s="59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</row>
    <row r="44" spans="1:18" ht="51.75" customHeight="1" x14ac:dyDescent="0.25">
      <c r="A44" s="180" t="s">
        <v>162</v>
      </c>
      <c r="B44" s="42" t="s">
        <v>25</v>
      </c>
      <c r="C44" s="140">
        <v>100</v>
      </c>
      <c r="D44" s="140">
        <f>К2!E43</f>
        <v>100</v>
      </c>
      <c r="E44" s="140">
        <f t="shared" si="3"/>
        <v>100</v>
      </c>
      <c r="F44" s="59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</row>
    <row r="45" spans="1:18" ht="75" customHeight="1" x14ac:dyDescent="0.25">
      <c r="A45" s="181"/>
      <c r="B45" s="139" t="s">
        <v>24</v>
      </c>
      <c r="C45" s="140">
        <v>100</v>
      </c>
      <c r="D45" s="140">
        <f>К2!E44</f>
        <v>100</v>
      </c>
      <c r="E45" s="140">
        <f t="shared" si="3"/>
        <v>100</v>
      </c>
      <c r="F45" s="59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</row>
    <row r="46" spans="1:18" ht="75" x14ac:dyDescent="0.25">
      <c r="A46" s="138" t="str">
        <f>К2!A45</f>
        <v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v>
      </c>
      <c r="B46" s="42" t="s">
        <v>25</v>
      </c>
      <c r="C46" s="140">
        <v>100</v>
      </c>
      <c r="D46" s="140">
        <f>К2!E45</f>
        <v>100</v>
      </c>
      <c r="E46" s="140">
        <f>D46/C46*100</f>
        <v>100</v>
      </c>
      <c r="F46" s="5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51" customHeight="1" x14ac:dyDescent="0.25">
      <c r="A47" s="192" t="s">
        <v>18</v>
      </c>
      <c r="B47" s="198"/>
      <c r="C47" s="198"/>
      <c r="D47" s="193"/>
      <c r="E47" s="54">
        <f>(E20+E21+E22+E23+E24+E25+E26+E27+E28+E29+E30+E31+E32+E33+E34+E35+E36+E37+E38+E39+E40+E41+E42+E43+E44+E45+E46)/27</f>
        <v>99.458729681483518</v>
      </c>
      <c r="F47" s="5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15.75" x14ac:dyDescent="0.25">
      <c r="A48" s="174" t="s">
        <v>26</v>
      </c>
      <c r="B48" s="199"/>
      <c r="C48" s="199"/>
      <c r="D48" s="175"/>
      <c r="E48" s="55">
        <f>(E20+E22+E24+E26+E27+E31+E33+E34+E39+E41+E43+E45)/12</f>
        <v>99.929735806632948</v>
      </c>
      <c r="F48" s="37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15.75" x14ac:dyDescent="0.25">
      <c r="A49" s="119"/>
      <c r="B49" s="142"/>
      <c r="C49" s="142"/>
      <c r="D49" s="120" t="s">
        <v>76</v>
      </c>
      <c r="E49" s="55">
        <f>(E35+E37)/2</f>
        <v>100</v>
      </c>
      <c r="F49" s="37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1:18" ht="15.75" x14ac:dyDescent="0.25">
      <c r="A50" s="174" t="s">
        <v>27</v>
      </c>
      <c r="B50" s="199"/>
      <c r="C50" s="199"/>
      <c r="D50" s="175"/>
      <c r="E50" s="55">
        <f>(E21+E23+E25+E29+E30+E32+E36+E38+E40+E42+E44+E46)/12</f>
        <v>98.852405976704972</v>
      </c>
      <c r="F50" s="3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ht="15.75" hidden="1" x14ac:dyDescent="0.25">
      <c r="A51" s="170" t="s">
        <v>62</v>
      </c>
      <c r="B51" s="200"/>
      <c r="C51" s="200"/>
      <c r="D51" s="171"/>
      <c r="E51" s="37" t="e">
        <f>#REF!</f>
        <v>#REF!</v>
      </c>
      <c r="F51" s="37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15.75" x14ac:dyDescent="0.25">
      <c r="A52" s="186" t="s">
        <v>123</v>
      </c>
      <c r="B52" s="186"/>
      <c r="C52" s="186"/>
      <c r="D52" s="186"/>
      <c r="E52" s="186"/>
      <c r="F52" s="186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ht="47.25" customHeight="1" x14ac:dyDescent="0.25">
      <c r="A53" s="180" t="s">
        <v>104</v>
      </c>
      <c r="B53" s="141" t="s">
        <v>24</v>
      </c>
      <c r="C53" s="42">
        <v>100</v>
      </c>
      <c r="D53" s="42">
        <f>К2!E52</f>
        <v>100</v>
      </c>
      <c r="E53" s="143">
        <f>D53/C53*100</f>
        <v>100</v>
      </c>
      <c r="F53" s="55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31.5" x14ac:dyDescent="0.25">
      <c r="A54" s="181"/>
      <c r="B54" s="42" t="s">
        <v>25</v>
      </c>
      <c r="C54" s="42">
        <v>100</v>
      </c>
      <c r="D54" s="42">
        <f>К2!E53</f>
        <v>100</v>
      </c>
      <c r="E54" s="143">
        <f t="shared" ref="E54:E57" si="4">D54/C54*100</f>
        <v>100</v>
      </c>
      <c r="F54" s="55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  <row r="55" spans="1:18" ht="47.25" x14ac:dyDescent="0.25">
      <c r="A55" s="122" t="s">
        <v>117</v>
      </c>
      <c r="B55" s="141" t="s">
        <v>24</v>
      </c>
      <c r="C55" s="42">
        <v>100</v>
      </c>
      <c r="D55" s="42">
        <v>100</v>
      </c>
      <c r="E55" s="143">
        <v>100</v>
      </c>
      <c r="F55" s="55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</row>
    <row r="56" spans="1:18" ht="94.5" x14ac:dyDescent="0.25">
      <c r="A56" s="122" t="s">
        <v>118</v>
      </c>
      <c r="B56" s="141" t="s">
        <v>24</v>
      </c>
      <c r="C56" s="42">
        <v>100</v>
      </c>
      <c r="D56" s="42">
        <v>100</v>
      </c>
      <c r="E56" s="143">
        <v>100</v>
      </c>
      <c r="F56" s="55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</row>
    <row r="57" spans="1:18" ht="61.5" customHeight="1" x14ac:dyDescent="0.25">
      <c r="A57" s="44" t="s">
        <v>71</v>
      </c>
      <c r="B57" s="141" t="s">
        <v>24</v>
      </c>
      <c r="C57" s="42">
        <v>100</v>
      </c>
      <c r="D57" s="42">
        <f>К2!E56</f>
        <v>100</v>
      </c>
      <c r="E57" s="143">
        <f t="shared" si="4"/>
        <v>100</v>
      </c>
      <c r="F57" s="55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1:18" ht="15.75" x14ac:dyDescent="0.25">
      <c r="A58" s="192" t="s">
        <v>18</v>
      </c>
      <c r="B58" s="198"/>
      <c r="C58" s="198"/>
      <c r="D58" s="193"/>
      <c r="E58" s="55">
        <f>(E53+E57+E54+E55+E56)/5</f>
        <v>100</v>
      </c>
      <c r="F58" s="37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ht="15.75" x14ac:dyDescent="0.25">
      <c r="A59" s="174" t="s">
        <v>26</v>
      </c>
      <c r="B59" s="199"/>
      <c r="C59" s="199"/>
      <c r="D59" s="175"/>
      <c r="E59" s="55">
        <f>(E53+E57+E55+E56)/4</f>
        <v>100</v>
      </c>
      <c r="F59" s="37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ht="15.75" x14ac:dyDescent="0.25">
      <c r="A60" s="174" t="s">
        <v>27</v>
      </c>
      <c r="B60" s="199"/>
      <c r="C60" s="199"/>
      <c r="D60" s="175"/>
      <c r="E60" s="55">
        <f>E54</f>
        <v>100</v>
      </c>
      <c r="F60" s="37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</row>
    <row r="61" spans="1:18" x14ac:dyDescent="0.25">
      <c r="A61" s="203" t="s">
        <v>124</v>
      </c>
      <c r="B61" s="204"/>
      <c r="C61" s="204"/>
      <c r="D61" s="204"/>
      <c r="E61" s="204"/>
      <c r="F61" s="205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59.25" customHeight="1" x14ac:dyDescent="0.25">
      <c r="A62" s="57" t="s">
        <v>77</v>
      </c>
      <c r="B62" s="42" t="s">
        <v>24</v>
      </c>
      <c r="C62" s="40">
        <v>100</v>
      </c>
      <c r="D62" s="41">
        <f>К2!E61</f>
        <v>100</v>
      </c>
      <c r="E62" s="41">
        <f t="shared" ref="E62:E79" si="5">D62/C62*100</f>
        <v>100</v>
      </c>
      <c r="F62" s="22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18" ht="50.25" customHeight="1" thickBot="1" x14ac:dyDescent="0.3">
      <c r="A63" s="57" t="s">
        <v>72</v>
      </c>
      <c r="B63" s="42" t="s">
        <v>24</v>
      </c>
      <c r="C63" s="40">
        <v>100</v>
      </c>
      <c r="D63" s="41">
        <f>К2!E62</f>
        <v>100</v>
      </c>
      <c r="E63" s="41">
        <f>D63/C63*100</f>
        <v>100</v>
      </c>
      <c r="F63" s="22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ht="108" customHeight="1" x14ac:dyDescent="0.25">
      <c r="A64" s="102" t="s">
        <v>163</v>
      </c>
      <c r="B64" s="42" t="s">
        <v>24</v>
      </c>
      <c r="C64" s="40">
        <v>100</v>
      </c>
      <c r="D64" s="41">
        <v>100</v>
      </c>
      <c r="E64" s="41">
        <f>D64/C64*100</f>
        <v>100</v>
      </c>
      <c r="F64" s="22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1:18" ht="45" x14ac:dyDescent="0.25">
      <c r="A65" s="99" t="s">
        <v>107</v>
      </c>
      <c r="B65" s="42" t="s">
        <v>24</v>
      </c>
      <c r="C65" s="40">
        <v>100</v>
      </c>
      <c r="D65" s="41">
        <f>К2!E64</f>
        <v>100</v>
      </c>
      <c r="E65" s="41">
        <f t="shared" si="5"/>
        <v>100</v>
      </c>
      <c r="F65" s="22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 ht="45" x14ac:dyDescent="0.25">
      <c r="A66" s="57" t="s">
        <v>28</v>
      </c>
      <c r="B66" s="58" t="s">
        <v>24</v>
      </c>
      <c r="C66" s="40">
        <v>100</v>
      </c>
      <c r="D66" s="41">
        <f>К2!E65</f>
        <v>100</v>
      </c>
      <c r="E66" s="41">
        <f t="shared" si="5"/>
        <v>100</v>
      </c>
      <c r="F66" s="22"/>
      <c r="G66" s="20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ht="30" x14ac:dyDescent="0.25">
      <c r="A67" s="48" t="s">
        <v>78</v>
      </c>
      <c r="B67" s="58" t="s">
        <v>24</v>
      </c>
      <c r="C67" s="40">
        <v>100</v>
      </c>
      <c r="D67" s="41">
        <v>100</v>
      </c>
      <c r="E67" s="41">
        <f t="shared" si="5"/>
        <v>100</v>
      </c>
      <c r="F67" s="22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1:18" ht="45" x14ac:dyDescent="0.25">
      <c r="A68" s="48" t="s">
        <v>79</v>
      </c>
      <c r="B68" s="58" t="s">
        <v>24</v>
      </c>
      <c r="C68" s="40">
        <v>100</v>
      </c>
      <c r="D68" s="41">
        <v>100</v>
      </c>
      <c r="E68" s="41">
        <f t="shared" si="5"/>
        <v>100</v>
      </c>
      <c r="F68" s="22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ht="60" x14ac:dyDescent="0.25">
      <c r="A69" s="103" t="s">
        <v>164</v>
      </c>
      <c r="B69" s="58" t="s">
        <v>24</v>
      </c>
      <c r="C69" s="40">
        <f>К2!E68</f>
        <v>100</v>
      </c>
      <c r="D69" s="41">
        <v>100</v>
      </c>
      <c r="E69" s="41">
        <f t="shared" si="5"/>
        <v>100</v>
      </c>
      <c r="F69" s="22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</row>
    <row r="70" spans="1:18" ht="30" customHeight="1" x14ac:dyDescent="0.25">
      <c r="A70" s="123" t="s">
        <v>119</v>
      </c>
      <c r="B70" s="58" t="s">
        <v>24</v>
      </c>
      <c r="C70" s="40">
        <v>100</v>
      </c>
      <c r="D70" s="41">
        <v>100</v>
      </c>
      <c r="E70" s="41">
        <f t="shared" si="5"/>
        <v>100</v>
      </c>
      <c r="F70" s="41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</row>
    <row r="71" spans="1:18" ht="30" x14ac:dyDescent="0.25">
      <c r="A71" s="57" t="s">
        <v>29</v>
      </c>
      <c r="B71" s="58" t="s">
        <v>24</v>
      </c>
      <c r="C71" s="40">
        <v>100</v>
      </c>
      <c r="D71" s="41">
        <f>К2!E70</f>
        <v>100</v>
      </c>
      <c r="E71" s="41">
        <f t="shared" si="5"/>
        <v>100</v>
      </c>
      <c r="F71" s="22"/>
      <c r="G71" s="20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ht="45" x14ac:dyDescent="0.25">
      <c r="A72" s="57" t="s">
        <v>120</v>
      </c>
      <c r="B72" s="58" t="s">
        <v>24</v>
      </c>
      <c r="C72" s="40">
        <v>100</v>
      </c>
      <c r="D72" s="41">
        <v>100</v>
      </c>
      <c r="E72" s="41">
        <f t="shared" ref="E72" si="6">D72/C72*100</f>
        <v>100</v>
      </c>
      <c r="F72" s="22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</row>
    <row r="73" spans="1:18" ht="45" x14ac:dyDescent="0.25">
      <c r="A73" s="57" t="s">
        <v>30</v>
      </c>
      <c r="B73" s="58" t="s">
        <v>24</v>
      </c>
      <c r="C73" s="40">
        <v>100</v>
      </c>
      <c r="D73" s="41">
        <f>К2!E70</f>
        <v>100</v>
      </c>
      <c r="E73" s="41">
        <f t="shared" si="5"/>
        <v>100</v>
      </c>
      <c r="F73" s="22"/>
      <c r="G73" s="20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 ht="45" x14ac:dyDescent="0.25">
      <c r="A74" s="57" t="s">
        <v>165</v>
      </c>
      <c r="B74" s="58" t="s">
        <v>24</v>
      </c>
      <c r="C74" s="40">
        <v>100</v>
      </c>
      <c r="D74" s="41">
        <v>100</v>
      </c>
      <c r="E74" s="41">
        <f t="shared" si="5"/>
        <v>100</v>
      </c>
      <c r="F74" s="22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</row>
    <row r="75" spans="1:18" ht="30" x14ac:dyDescent="0.25">
      <c r="A75" s="57" t="s">
        <v>166</v>
      </c>
      <c r="B75" s="58" t="s">
        <v>24</v>
      </c>
      <c r="C75" s="40">
        <v>100</v>
      </c>
      <c r="D75" s="41">
        <v>100</v>
      </c>
      <c r="E75" s="41">
        <f t="shared" si="5"/>
        <v>100</v>
      </c>
      <c r="F75" s="22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</row>
    <row r="76" spans="1:18" ht="30" x14ac:dyDescent="0.25">
      <c r="A76" s="196" t="s">
        <v>167</v>
      </c>
      <c r="B76" s="58" t="s">
        <v>25</v>
      </c>
      <c r="C76" s="40">
        <v>100</v>
      </c>
      <c r="D76" s="41">
        <v>100</v>
      </c>
      <c r="E76" s="41">
        <f t="shared" si="5"/>
        <v>100</v>
      </c>
      <c r="F76" s="22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</row>
    <row r="77" spans="1:18" ht="30" x14ac:dyDescent="0.25">
      <c r="A77" s="197"/>
      <c r="B77" s="58" t="s">
        <v>74</v>
      </c>
      <c r="C77" s="40">
        <v>100</v>
      </c>
      <c r="D77" s="41">
        <v>100</v>
      </c>
      <c r="E77" s="41">
        <f t="shared" si="5"/>
        <v>100</v>
      </c>
      <c r="F77" s="22"/>
      <c r="G77" s="20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 ht="30" x14ac:dyDescent="0.25">
      <c r="A78" s="57" t="s">
        <v>32</v>
      </c>
      <c r="B78" s="58" t="s">
        <v>24</v>
      </c>
      <c r="C78" s="40">
        <v>100</v>
      </c>
      <c r="D78" s="41">
        <f>К2!E78</f>
        <v>98.491634640390672</v>
      </c>
      <c r="E78" s="41">
        <f t="shared" si="5"/>
        <v>98.491634640390672</v>
      </c>
      <c r="F78" s="22"/>
      <c r="G78" s="20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1:18" ht="30" x14ac:dyDescent="0.25">
      <c r="A79" s="57" t="s">
        <v>33</v>
      </c>
      <c r="B79" s="58" t="s">
        <v>24</v>
      </c>
      <c r="C79" s="40">
        <v>100</v>
      </c>
      <c r="D79" s="41">
        <f>К2!E79</f>
        <v>99.999999999999986</v>
      </c>
      <c r="E79" s="41">
        <f t="shared" si="5"/>
        <v>99.999999999999986</v>
      </c>
      <c r="F79" s="22"/>
      <c r="G79" s="20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 ht="15.75" x14ac:dyDescent="0.25">
      <c r="A80" s="192" t="s">
        <v>18</v>
      </c>
      <c r="B80" s="198"/>
      <c r="C80" s="198"/>
      <c r="D80" s="193"/>
      <c r="E80" s="41">
        <f>(E62+E63+E64+E65+E66+E67+E68+E69+E70+E71+E72+E73+E74+E75+E76+E77+E78+E79)/18</f>
        <v>99.916201924466151</v>
      </c>
      <c r="F80" s="4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 x14ac:dyDescent="0.25">
      <c r="A81" s="174" t="s">
        <v>26</v>
      </c>
      <c r="B81" s="199"/>
      <c r="C81" s="199"/>
      <c r="D81" s="175"/>
      <c r="E81" s="41">
        <f>(E62+E63+E64+E65+E66+E67+E68+E69+E70+E71+E72+E73+E74+E75+E78+E79)/16</f>
        <v>99.905727165024416</v>
      </c>
      <c r="F81" s="4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119"/>
      <c r="B82" s="142"/>
      <c r="C82" s="142"/>
      <c r="D82" s="142" t="s">
        <v>27</v>
      </c>
      <c r="E82" s="144">
        <f>E76</f>
        <v>100</v>
      </c>
      <c r="F82" s="40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</row>
    <row r="83" spans="1:18" ht="15.75" x14ac:dyDescent="0.25">
      <c r="A83" s="119"/>
      <c r="B83" s="142"/>
      <c r="C83" s="142"/>
      <c r="D83" s="142" t="s">
        <v>62</v>
      </c>
      <c r="E83" s="144">
        <f>E77</f>
        <v>100</v>
      </c>
      <c r="F83" s="40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</row>
    <row r="84" spans="1:18" x14ac:dyDescent="0.25">
      <c r="A84" s="206" t="s">
        <v>34</v>
      </c>
      <c r="B84" s="207"/>
      <c r="C84" s="207"/>
      <c r="D84" s="207"/>
      <c r="E84" s="207"/>
      <c r="F84" s="20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192" t="s">
        <v>18</v>
      </c>
      <c r="B85" s="198"/>
      <c r="C85" s="198"/>
      <c r="D85" s="193"/>
      <c r="E85" s="50">
        <f>(E80+E58+E47+E16)/4</f>
        <v>99.843732901487414</v>
      </c>
      <c r="F85" s="5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174" t="s">
        <v>26</v>
      </c>
      <c r="B86" s="199"/>
      <c r="C86" s="199"/>
      <c r="D86" s="175"/>
      <c r="E86" s="41">
        <f>(E81+E59+E48+E17)/4</f>
        <v>99.958865742914341</v>
      </c>
      <c r="F86" s="4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119"/>
      <c r="B87" s="142"/>
      <c r="C87" s="142"/>
      <c r="D87" s="120" t="s">
        <v>76</v>
      </c>
      <c r="E87" s="41">
        <f>(E49+E83)/2</f>
        <v>100</v>
      </c>
      <c r="F87" s="41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</row>
    <row r="88" spans="1:18" ht="15.75" x14ac:dyDescent="0.25">
      <c r="A88" s="174" t="s">
        <v>27</v>
      </c>
      <c r="B88" s="199"/>
      <c r="C88" s="199"/>
      <c r="D88" s="175"/>
      <c r="E88" s="41">
        <f>(E50+E18+E60+E82)/4</f>
        <v>99.713101494176243</v>
      </c>
      <c r="F88" s="4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hidden="1" x14ac:dyDescent="0.25">
      <c r="A89" s="194" t="s">
        <v>62</v>
      </c>
      <c r="B89" s="202"/>
      <c r="C89" s="202"/>
      <c r="D89" s="195"/>
      <c r="E89" s="5">
        <v>100</v>
      </c>
      <c r="F89" s="5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2"/>
      <c r="B90" s="6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6.5" x14ac:dyDescent="0.25">
      <c r="A91" s="107"/>
      <c r="B91" s="107"/>
      <c r="C91" s="107"/>
      <c r="D91" s="107"/>
      <c r="E91" s="107"/>
      <c r="F91" s="7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6.5" x14ac:dyDescent="0.25">
      <c r="A92" s="108" t="s">
        <v>98</v>
      </c>
      <c r="B92" s="107"/>
      <c r="C92" s="107"/>
      <c r="D92" s="107"/>
      <c r="E92" s="107" t="s">
        <v>112</v>
      </c>
      <c r="F92" s="7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2"/>
      <c r="B93" s="6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84" t="s">
        <v>169</v>
      </c>
      <c r="B94" s="6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2"/>
      <c r="B95" s="6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2"/>
      <c r="B96" s="6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2"/>
      <c r="B97" s="6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2"/>
      <c r="B98" s="6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2"/>
      <c r="B99" s="6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2"/>
      <c r="B100" s="6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2"/>
      <c r="B101" s="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2"/>
      <c r="B102" s="6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2"/>
      <c r="B103" s="6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2"/>
      <c r="B104" s="6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2"/>
      <c r="B105" s="6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2"/>
      <c r="B106" s="6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2"/>
      <c r="B107" s="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6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6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6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2"/>
      <c r="B114" s="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2"/>
      <c r="B115" s="6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2"/>
      <c r="B116" s="6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2"/>
      <c r="B117" s="6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6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6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</sheetData>
  <mergeCells count="36">
    <mergeCell ref="A89:D89"/>
    <mergeCell ref="A85:D85"/>
    <mergeCell ref="A86:D86"/>
    <mergeCell ref="A88:D88"/>
    <mergeCell ref="A61:F61"/>
    <mergeCell ref="A84:F84"/>
    <mergeCell ref="A80:D80"/>
    <mergeCell ref="A81:D81"/>
    <mergeCell ref="A32:A33"/>
    <mergeCell ref="A34:A36"/>
    <mergeCell ref="E1:F1"/>
    <mergeCell ref="A8:F8"/>
    <mergeCell ref="A3:E3"/>
    <mergeCell ref="A5:E5"/>
    <mergeCell ref="A19:F19"/>
    <mergeCell ref="A9:A10"/>
    <mergeCell ref="A22:A23"/>
    <mergeCell ref="A16:D16"/>
    <mergeCell ref="A17:D17"/>
    <mergeCell ref="A18:D18"/>
    <mergeCell ref="A20:A21"/>
    <mergeCell ref="A24:A25"/>
    <mergeCell ref="A38:A39"/>
    <mergeCell ref="A40:A41"/>
    <mergeCell ref="A42:A43"/>
    <mergeCell ref="A44:A45"/>
    <mergeCell ref="A76:A77"/>
    <mergeCell ref="A47:D47"/>
    <mergeCell ref="A53:A54"/>
    <mergeCell ref="A60:D60"/>
    <mergeCell ref="A50:D50"/>
    <mergeCell ref="A52:F52"/>
    <mergeCell ref="A58:D58"/>
    <mergeCell ref="A59:D59"/>
    <mergeCell ref="A48:D48"/>
    <mergeCell ref="A51:D51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итог</vt:lpstr>
      <vt:lpstr>К1</vt:lpstr>
      <vt:lpstr>К2</vt:lpstr>
      <vt:lpstr>К3</vt:lpstr>
      <vt:lpstr>итог!Область_печати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2023-03-01T11:31:23Z</dcterms:modified>
</cp:coreProperties>
</file>