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2"/>
  </bookViews>
  <sheets>
    <sheet name="итог" sheetId="4" r:id="rId1"/>
    <sheet name="К1" sheetId="1" r:id="rId2"/>
    <sheet name="К2" sheetId="2" r:id="rId3"/>
    <sheet name="К3" sheetId="3" r:id="rId4"/>
  </sheets>
  <definedNames>
    <definedName name="OLE_LINK18" localSheetId="2">К2!#REF!</definedName>
    <definedName name="OLE_LINK18" localSheetId="3">К3!#REF!</definedName>
    <definedName name="_xlnm.Print_Area" localSheetId="0">итог!$A$1:$R$32</definedName>
  </definedNames>
  <calcPr calcId="152511" iterateDelta="1E-4"/>
</workbook>
</file>

<file path=xl/calcChain.xml><?xml version="1.0" encoding="utf-8"?>
<calcChain xmlns="http://schemas.openxmlformats.org/spreadsheetml/2006/main">
  <c r="E66" i="3" l="1"/>
  <c r="D72" i="2"/>
  <c r="C72" i="2"/>
  <c r="D54" i="2"/>
  <c r="C54" i="2"/>
  <c r="D53" i="2"/>
  <c r="C53" i="2"/>
  <c r="D43" i="2"/>
  <c r="C42" i="2"/>
  <c r="D16" i="2"/>
  <c r="E14" i="2"/>
  <c r="D15" i="2"/>
  <c r="C52" i="2" l="1"/>
  <c r="D35" i="2" l="1"/>
  <c r="D41" i="2" s="1"/>
  <c r="C35" i="2"/>
  <c r="C31" i="2" l="1"/>
  <c r="C43" i="2" s="1"/>
  <c r="C32" i="2"/>
  <c r="C41" i="2" s="1"/>
  <c r="D17" i="2"/>
  <c r="C12" i="2"/>
  <c r="C17" i="2" s="1"/>
  <c r="C11" i="2"/>
  <c r="E63" i="1"/>
  <c r="E47" i="1"/>
  <c r="E36" i="1"/>
  <c r="C15" i="2" l="1"/>
  <c r="C16" i="2"/>
  <c r="D40" i="2"/>
  <c r="E65" i="3" l="1"/>
  <c r="E63" i="3"/>
  <c r="D42" i="2"/>
  <c r="E33" i="3"/>
  <c r="E34" i="3"/>
  <c r="E28" i="3"/>
  <c r="E23" i="3"/>
  <c r="E24" i="3"/>
  <c r="E21" i="3"/>
  <c r="E36" i="2"/>
  <c r="D36" i="3" s="1"/>
  <c r="E36" i="3" s="1"/>
  <c r="E37" i="2"/>
  <c r="D37" i="3" s="1"/>
  <c r="E37" i="3" s="1"/>
  <c r="E35" i="2"/>
  <c r="D35" i="3" s="1"/>
  <c r="E35" i="3" s="1"/>
  <c r="E38" i="2"/>
  <c r="D38" i="3" s="1"/>
  <c r="E38" i="3" s="1"/>
  <c r="E19" i="2"/>
  <c r="E20" i="2"/>
  <c r="D22" i="3" s="1"/>
  <c r="E42" i="3" l="1"/>
  <c r="E76" i="3" s="1"/>
  <c r="C71" i="2"/>
  <c r="E65" i="2"/>
  <c r="E63" i="2"/>
  <c r="C40" i="2" l="1"/>
  <c r="E43" i="2"/>
  <c r="E42" i="2"/>
  <c r="E41" i="2" l="1"/>
  <c r="D78" i="2"/>
  <c r="C78" i="2"/>
  <c r="C76" i="2"/>
  <c r="E51" i="1"/>
  <c r="E50" i="1"/>
  <c r="E49" i="1"/>
  <c r="E48" i="1"/>
  <c r="E46" i="1"/>
  <c r="E45" i="1"/>
  <c r="E40" i="1"/>
  <c r="E41" i="1"/>
  <c r="E38" i="1"/>
  <c r="E17" i="2" l="1"/>
  <c r="E10" i="1"/>
  <c r="D47" i="3" l="1"/>
  <c r="E47" i="3" s="1"/>
  <c r="E54" i="3" s="1"/>
  <c r="D46" i="3"/>
  <c r="E15" i="2"/>
  <c r="E16" i="2" l="1"/>
  <c r="D76" i="2"/>
  <c r="D52" i="2"/>
  <c r="C75" i="2"/>
  <c r="E40" i="2"/>
  <c r="E44" i="1" l="1"/>
  <c r="E37" i="1"/>
  <c r="E34" i="1"/>
  <c r="E25" i="1" l="1"/>
  <c r="E18" i="1"/>
  <c r="E17" i="1"/>
  <c r="E16" i="1"/>
  <c r="E62" i="1" l="1"/>
  <c r="E35" i="1"/>
  <c r="E33" i="1"/>
  <c r="E32" i="1"/>
  <c r="E13" i="1" l="1"/>
  <c r="E10" i="3"/>
  <c r="D71" i="2" l="1"/>
  <c r="E62" i="3"/>
  <c r="E62" i="2"/>
  <c r="E61" i="3"/>
  <c r="E61" i="2"/>
  <c r="E59" i="2"/>
  <c r="D59" i="3" s="1"/>
  <c r="E58" i="3"/>
  <c r="E57" i="2"/>
  <c r="D57" i="3" s="1"/>
  <c r="E57" i="3" s="1"/>
  <c r="E71" i="2" l="1"/>
  <c r="D75" i="2"/>
  <c r="E25" i="3"/>
  <c r="E26" i="3"/>
  <c r="E27" i="3"/>
  <c r="E22" i="3"/>
  <c r="E19" i="3"/>
  <c r="E20" i="3"/>
  <c r="C77" i="2" l="1"/>
  <c r="E9" i="3"/>
  <c r="D77" i="2" l="1"/>
  <c r="E77" i="2" s="1"/>
  <c r="E52" i="1"/>
  <c r="E43" i="1"/>
  <c r="E30" i="1"/>
  <c r="E26" i="1"/>
  <c r="E54" i="2" l="1"/>
  <c r="A39" i="3"/>
  <c r="A32" i="3"/>
  <c r="D29" i="3"/>
  <c r="E51" i="2"/>
  <c r="E12" i="1"/>
  <c r="E14" i="1"/>
  <c r="E15" i="1"/>
  <c r="E20" i="1"/>
  <c r="E46" i="3" l="1"/>
  <c r="D51" i="3"/>
  <c r="E51" i="3" s="1"/>
  <c r="E72" i="2"/>
  <c r="E78" i="2"/>
  <c r="E53" i="2"/>
  <c r="E52" i="2"/>
  <c r="E52" i="3" l="1"/>
  <c r="E53" i="3"/>
  <c r="E59" i="3"/>
  <c r="E56" i="2"/>
  <c r="D79" i="2"/>
  <c r="C79" i="2"/>
  <c r="E44" i="3" l="1"/>
  <c r="D56" i="3"/>
  <c r="E79" i="2"/>
  <c r="E56" i="3" l="1"/>
  <c r="E60" i="1" l="1"/>
  <c r="E64" i="2"/>
  <c r="E66" i="2"/>
  <c r="E67" i="2"/>
  <c r="E68" i="2"/>
  <c r="D68" i="3" s="1"/>
  <c r="E68" i="3" s="1"/>
  <c r="E69" i="2"/>
  <c r="D69" i="3" s="1"/>
  <c r="E69" i="3" s="1"/>
  <c r="E70" i="2"/>
  <c r="D70" i="3" s="1"/>
  <c r="E70" i="3" s="1"/>
  <c r="E39" i="2"/>
  <c r="D39" i="3" s="1"/>
  <c r="E39" i="3" s="1"/>
  <c r="E13" i="2"/>
  <c r="E60" i="2"/>
  <c r="D60" i="3" s="1"/>
  <c r="E58" i="2"/>
  <c r="E32" i="2"/>
  <c r="D32" i="3" s="1"/>
  <c r="E32" i="3" s="1"/>
  <c r="E41" i="3" s="1"/>
  <c r="E31" i="2"/>
  <c r="E30" i="2"/>
  <c r="E12" i="2"/>
  <c r="E11" i="2"/>
  <c r="D12" i="3" s="1"/>
  <c r="E61" i="1"/>
  <c r="E59" i="1"/>
  <c r="E57" i="1"/>
  <c r="E29" i="1"/>
  <c r="E28" i="1"/>
  <c r="E27" i="1"/>
  <c r="E22" i="1"/>
  <c r="E11" i="1"/>
  <c r="E9" i="1"/>
  <c r="A20" i="4" l="1"/>
  <c r="E75" i="2"/>
  <c r="C20" i="4" s="1"/>
  <c r="E60" i="3"/>
  <c r="D67" i="3"/>
  <c r="E67" i="3" s="1"/>
  <c r="D64" i="3"/>
  <c r="E64" i="3" s="1"/>
  <c r="E29" i="3"/>
  <c r="D31" i="3"/>
  <c r="E31" i="3" s="1"/>
  <c r="D30" i="3"/>
  <c r="E30" i="3" s="1"/>
  <c r="E12" i="3"/>
  <c r="D14" i="3"/>
  <c r="E14" i="3" s="1"/>
  <c r="D13" i="3"/>
  <c r="E13" i="3" s="1"/>
  <c r="E76" i="2"/>
  <c r="E44" i="2"/>
  <c r="E71" i="3" l="1"/>
  <c r="E40" i="3"/>
  <c r="E43" i="3"/>
  <c r="E17" i="3"/>
  <c r="E15" i="3"/>
  <c r="E16" i="3"/>
  <c r="E72" i="3" l="1"/>
  <c r="E75" i="3" s="1"/>
  <c r="E74" i="3"/>
  <c r="E20" i="4" s="1"/>
  <c r="G20" i="4" s="1"/>
  <c r="E77" i="3"/>
</calcChain>
</file>

<file path=xl/sharedStrings.xml><?xml version="1.0" encoding="utf-8"?>
<sst xmlns="http://schemas.openxmlformats.org/spreadsheetml/2006/main" count="376" uniqueCount="149">
  <si>
    <t>Наименование показателя индикатора</t>
  </si>
  <si>
    <t>Запланированное значение целевого индикатора (показателя эффективности) программы</t>
  </si>
  <si>
    <t>Достигнутое значение целевого индикатора (показателя эффективности) программы</t>
  </si>
  <si>
    <t>% выполнения</t>
  </si>
  <si>
    <t>Соотношение детей, охваченных дошкольным образованием, от общей численности детей</t>
  </si>
  <si>
    <t>Единица измерения</t>
  </si>
  <si>
    <t>%</t>
  </si>
  <si>
    <t>ед.</t>
  </si>
  <si>
    <t>Отношение численности детей в возрасте 3-7 лет, которым предоставлена возможность получать услуги дошкольного образования, к численности детей в возрасте 3-7 лет, скорректированной на численность детей в возрасте 5-7 лет, обучающихся в школах</t>
  </si>
  <si>
    <t>Отношение количества учащихся муниципальных общеобразовательных организаций, участвующих в олимпиадах, конкурсах, семинарах и конференциях научно – исследовательской деятельности к общей численности учащихся муниципальных общеобразовательных организаций</t>
  </si>
  <si>
    <t>Охват учащихся общеобразовательных организаций горячим питанием</t>
  </si>
  <si>
    <t>Оценка по комплексному критерию К1</t>
  </si>
  <si>
    <t>Формулировка критерия - достижение целевых индикаторов и показателей эффективности программы.</t>
  </si>
  <si>
    <t>Формулировка критерия - обеспечение финансирования программных меропритий</t>
  </si>
  <si>
    <t>Наименование мероприятия</t>
  </si>
  <si>
    <t xml:space="preserve">Расходы на обеспечение деятельности (оказание услуг) муниципальных дошкольных организаций </t>
  </si>
  <si>
    <t>Обеспечение государственных гарантий реализации прав на получение общедоступного и бесплатного дошкольного образования</t>
  </si>
  <si>
    <t>Осуществление отдельных полномочий Краснодарского края на компенсацию расходов на оплату жилых помещений, отопления и освещения работникам муниципальных дошкольных организаций, проживающим и работающим в сельской местности</t>
  </si>
  <si>
    <t>ИТОГО</t>
  </si>
  <si>
    <t>Обеспечение государственных гарантий реализации прав на получение общедоступного и бесплатного начального общего, основного общего и среднего общего образования</t>
  </si>
  <si>
    <t>Осуществление отдельных полномочий Краснодарского края на компенсацию расходов на оплату жилых помещений, отопления и освещения работникам муниципальных общеобразовательных организаций, проживающим и работающим в сельской местности</t>
  </si>
  <si>
    <t>Организация питания учащихся в общеобразовательных организациях из многодетных семей</t>
  </si>
  <si>
    <t>Предоставление субсидий муниципальным общеобразовательным организациям на выполнение муниципального задания</t>
  </si>
  <si>
    <t>Источник финансирования</t>
  </si>
  <si>
    <t>Муниципальный бюджет</t>
  </si>
  <si>
    <t>Краевой            бюджет</t>
  </si>
  <si>
    <t>в том числе муниципальный бюджет</t>
  </si>
  <si>
    <t>краевой бюджет</t>
  </si>
  <si>
    <t>Проведение олимпиад, конкурсов, семинаров и конференций научно-исследовательской деятельности учащихся общеобразовательных организаций</t>
  </si>
  <si>
    <t>Частичная компенсация удорожания стоимости питания учащихся</t>
  </si>
  <si>
    <t xml:space="preserve">Предоставление субсидий на обеспечение стимулирования отдельных категорий работников муниципальных образовательных организаций </t>
  </si>
  <si>
    <t>Предоставление субсидий муниципальным казенным учреждениям централизованной бухгалтерии управления образования, центру оценки качества образования, информационно-методическому центру, хозяйственно-эксплуатационной службе на выплату персоналу в целях обеспечения функций государственными (муниципальными) органами</t>
  </si>
  <si>
    <t>Приобретение товаров, работ и услуг для государственных (муниципальных) нужд</t>
  </si>
  <si>
    <t>Иные бюджетные ассигнования</t>
  </si>
  <si>
    <t>ИТОГО ПО МУНИЦИПАЛЬНОЙ ПРОГРАММЕ</t>
  </si>
  <si>
    <t>Оценка по комплексному критерию К2</t>
  </si>
  <si>
    <t>Оценка по комплексному критерию К3</t>
  </si>
  <si>
    <t>Формулировка критерия - степень выполнения запланированных мероприятий</t>
  </si>
  <si>
    <t>Примечание</t>
  </si>
  <si>
    <t xml:space="preserve">ИТОГО </t>
  </si>
  <si>
    <t xml:space="preserve">          Оценка эффективности программы основана на расчете трех комплексных критериев:</t>
  </si>
  <si>
    <t>К1 - достижение целевых индикаторов и показателей эффективности программы</t>
  </si>
  <si>
    <t>К2 - обеспечение финансирования программных мероприятий</t>
  </si>
  <si>
    <t>К3 - степень выполнения запланированных мероприятий</t>
  </si>
  <si>
    <t>Расчет интегральной оценки программ</t>
  </si>
  <si>
    <t>Интегральный (итоговый) показатель рейтинга программы рассчитывается на основе полученных оценок по комплексным критериям с учетом их весовых коэффициентов по следующей формуле:</t>
  </si>
  <si>
    <t>R = K1 х Z1 + K2 х Z2 + K3 х Z3</t>
  </si>
  <si>
    <t>К1</t>
  </si>
  <si>
    <t>Z1</t>
  </si>
  <si>
    <t>K2</t>
  </si>
  <si>
    <t>Z2</t>
  </si>
  <si>
    <t>K3</t>
  </si>
  <si>
    <t>Z3</t>
  </si>
  <si>
    <t>R</t>
  </si>
  <si>
    <t xml:space="preserve">Начальник управления образования                                                                                                                                  </t>
  </si>
  <si>
    <t>Показатель К1 - рассчитан в приложении 1 "Оценка по комплексному критерию К1"</t>
  </si>
  <si>
    <t>Показатель Z1 - утвержден постановлением администрации муниципального образования Крымский район от 18 декабря 2015 года "Об утверждении порядка разработки, утверждения и реализации муниципальных программ муниципального образования Крымский район" (приложение 4)</t>
  </si>
  <si>
    <t>Показатель К2 - рассчитан в приложении 2 "Оценка по комплексному критерию К2"</t>
  </si>
  <si>
    <t>Показатель Z2 - утвержден постановлением администрации муниципального образования Крымский район от 18 декабря 2015 года "Об утверждении порядка разработки, утверждения и реализации муниципальных программ муниципального образования Крымский район" (приложение 4)</t>
  </si>
  <si>
    <t>Показатель К3 - рассчитан в приложении 3 "Оценка по комплексному критерию К3"</t>
  </si>
  <si>
    <t>Показатель Z3 - утвержден постановлением администрации муниципального образования Крымский район от 18 декабря 2015 года "Об утверждении порядка разработки, утверждения и реализации муниципальных программ муниципального образования Крымский район" (приложение 4)</t>
  </si>
  <si>
    <t>тыс.руб.</t>
  </si>
  <si>
    <t>федеральный бюджет</t>
  </si>
  <si>
    <t xml:space="preserve">Оценка эффективности реализации муниципальной программы муниципального обращзования Крымский район "Развитие образования" </t>
  </si>
  <si>
    <t>Приложение 4</t>
  </si>
  <si>
    <t>Среднегодовая численность воспитанников, получающих дошкольное образование в муниципальных дошкольных образовательных организациях</t>
  </si>
  <si>
    <t>Количество педагогических работников и членов их семей, получающих компенсацию расходов на оплату жилых помещений, отопления, освещения</t>
  </si>
  <si>
    <t>чел.</t>
  </si>
  <si>
    <t>Среднегодовая численность обучающихся, получающих дошкольное, начальное общее, основное общее, среднее общее образование в муниципальных общеобразовательных организациях, в том числе</t>
  </si>
  <si>
    <t>Доля фонда оплаты труда вспомогательного, административно – управленческого персонала в общем фонде оплаты труда муниципальных общеобразовательных организаций не более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</si>
  <si>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</si>
  <si>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Предоставление субсидий организациям дополнительного образования детей на выполнение муниципального задания</t>
  </si>
  <si>
    <t>Проведение государственной экспертизы проектной документации и результатов инженерных изысканий</t>
  </si>
  <si>
    <t>Краевой бюджет</t>
  </si>
  <si>
    <t>Федеральный бюджет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</si>
  <si>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(приобретение автобусов и микроавтобусов для муниципальных образовательных организаций)</t>
  </si>
  <si>
    <t xml:space="preserve">федеральный </t>
  </si>
  <si>
    <t>федеральный</t>
  </si>
  <si>
    <t xml:space="preserve">Проведение проектных (изыскательных) работ, приобретение движимого имущества, технологическое присоединение энергопринимающих устройств объектов социальной сферы, газификация </t>
  </si>
  <si>
    <t>Проведение мероприятий по профилактике наркомании в образовательных организациях</t>
  </si>
  <si>
    <t>Проведение мероприятий для повышения профессионального мастерства педагогов образовательных организаций</t>
  </si>
  <si>
    <t xml:space="preserve">Отношение среднемесячной заработной платы педагогических работников образовательных организаций общего образования к среднемесячной заработной плате в Краснодарском крае </t>
  </si>
  <si>
    <t>Охват питанием детей из многодетных семей</t>
  </si>
  <si>
    <t>Число педагогических работников, участвующих в проведении государственной итоговой аттестации по программам среднего общего образования в муниципальных общеобразовательных организациях Крымского района</t>
  </si>
  <si>
    <t>Среднесписочная численность отдельных категорий работников муниципальных общеобразовательных образовательных организаций, получающих стимулирование в 3000 рублей в месяц из краевого бюджета</t>
  </si>
  <si>
    <t>Среднесписочная численность педагогических работников муниципальных общеобразовательных организаций, реализующих образовательные программы дошкольного образования, которым осуществляются доплаты в 3000 рублей из краевого бюджета в месяц</t>
  </si>
  <si>
    <t>Численность педагогических работни¬ков, являющихся выпускниками образовательной организации среднего профессионального или высшего образования в возрасте до 35 лет, трудо-устроенных по основному месту работы в течение года со дня окончания образовательной организации среднего профессионального или высшего образования по специальности в соответствии с полученной квалифика¬цией в муниципальную общеобразова¬тельную организацию Краснодарского края, но не ранее чем с 1 января 2018 года, которым осуществляются ежемесячные стимулирующие выплаты в размере 3 000 рублей, физических лиц</t>
  </si>
  <si>
    <t>Отношение численности педагогических работников организаций дополнительного образования, прошедших переподготовку и курсы повышения квалификации, в том числе и краткосрочные, к общей численности педагогических работников организаций дополнительного образования</t>
  </si>
  <si>
    <t>Отношение численности специалистов МКУ ИМЦ и МКУ ЦОКО, прошедших переподготовку и курсы повышения квалификации, в том числе и краткосрочные, к общей численности работников МКУ ИМЦ и МКУ ЦОКО</t>
  </si>
  <si>
    <t>Охват учащихся начальных классов, получающих молоко и молочные продукты</t>
  </si>
  <si>
    <t>Уровень профилактической работы (увеличение охвата обучающихся мероприятиями антинаркотической направленности)</t>
  </si>
  <si>
    <t>Охват педагогов, принявших участие в мероприятиях различного уровня (в общей численности педагогов)</t>
  </si>
  <si>
    <r>
      <t xml:space="preserve">По итогам проведения анализа интегрального (итогового) показателя рейтинга муниципальной программы мунииципального образования Крымский район - </t>
    </r>
    <r>
      <rPr>
        <b/>
        <sz val="11"/>
        <rFont val="Times New Roman"/>
        <family val="1"/>
        <charset val="204"/>
      </rPr>
      <t>низкий уровень эффективности программы</t>
    </r>
  </si>
  <si>
    <t>Доля расходов на приобретение учебников и учебных пособий, средств обучения, игр, игрушек в общем объеме субвенции, исчисленном по нормативам финансового обеспечения образовательной деятельности (нормативам подушевого финансирования расходов), в муниципальных дошкольных образовательных организациях не менее</t>
  </si>
  <si>
    <t>Доля фонда оплаты труда вспомогательного, административно – управленческого персонала в общем фонде оплаты труда муниципальных дошкольных образовательных организаций финансируемых из краевого бюджета не более</t>
  </si>
  <si>
    <t xml:space="preserve">Среднесписочная численность отдельных категорий работников муниципальных дошкольных образовательных организаций, получающих стимулирование в 3000 рублей </t>
  </si>
  <si>
    <t>Среднесписочная численность педагогических работников муниципальных дошкольных образовательных организаций, которым осуществляются доплаты в 3000 рублей в месяц из краевого бюджета</t>
  </si>
  <si>
    <t>Количество муниципальных образовательных организаций, в которых проведены работы по капитальному ремонт зданий и сооружений и благоустройству территорий, прилегающих к зданиям и сооружениям муниципальных образовательных организаций</t>
  </si>
  <si>
    <t>Доля численности учащихся общеобразовательных организаций, обучающихся в соответствии с федеральным государственным образовательным стандартом, в общей численности учащихся общеобразовательных организаций</t>
  </si>
  <si>
    <t xml:space="preserve">Среднесписочная численность педаго¬гических работников, которым установлена стимулирующая выплата 
в 3 000 рублей за выполнение функции классного руководителя (человек)
</t>
  </si>
  <si>
    <t>Количество общеобразовательных организаций, в которых проведены работы по  капитальному ремонту зданий и сооружений и благоустройству территорий, прилегающих к зданиям и сооружениям муниципальных образовательных организаций</t>
  </si>
  <si>
    <t>Количество приобретённых автобусов и микроавтобусов для муниципальных общеобразовательных организаций</t>
  </si>
  <si>
    <t>единиц</t>
  </si>
  <si>
    <t>Капитальный ремонт зданий и сооружений и благоустройство территорий, прилегающих к зданиям и сооружениям муниципальных образовательных организаций</t>
  </si>
  <si>
    <t>Введение дополнительных мест в системе дошкольного образования</t>
  </si>
  <si>
    <t>Начальник управления</t>
  </si>
  <si>
    <t xml:space="preserve">Обеспечение неснижения уровня среднемесячной заработной платы педагогических работников муниципальных образовательных организаций дошкольного образования в соответствующем финансовом году относительного фактического значения по итогам предшествующего финансового года и его соответствия прогнозному показателю средней заработной платы 
в сфере общего образования в Краснодарском крае в пределах выделенных финансовых средств (прогнозный показатель средней заработной платы 
в сфере общего образования в Краснодарском крае </t>
  </si>
  <si>
    <t xml:space="preserve">Доля обучающихся,получающих начальное общее образование в государственных и муниципальных образовательных организациях, получающих бесплатное горячее питание, к общему количеству обучающихся,получающих начальное общее образование в муниципальных образовательных организациях
</t>
  </si>
  <si>
    <t>Доля расходов на приобретение учебников и учебных пособий, средств обучения, игр, игрушек в общем объеме субвенции, исчисленном по нормативам финансового обеспечения образовательной деятельности (нормативам подушевого финансирования расходов), в целом по муниципальному образованию</t>
  </si>
  <si>
    <t xml:space="preserve">Доля педагогических работников
муниципальных
общеобразовательных
организаций, получивших
вознаграждение за классное
руководство, в общей
численности педагогических
работников такой категории
</t>
  </si>
  <si>
    <t>Охват детей ДО в возрасте от 5 до 18 лет (%)</t>
  </si>
  <si>
    <t>Охват детей в возрасте от 5 до 18 лет, имеющих право на получение дополнительного образования в рамках системы персонифицированного финансирования</t>
  </si>
  <si>
    <t>Отношение среднемесячной заработной платы педагогических работников организаций дополнительного образования к среднемесячной заработной плате учителей</t>
  </si>
  <si>
    <t>Удельный вес численности детей, охваченных программами технической и естественнонаучной направленностями (%)</t>
  </si>
  <si>
    <t>Количество реализуемых разноуровневых программ</t>
  </si>
  <si>
    <t>Количество программ технической направленности</t>
  </si>
  <si>
    <t>Количество программ естественнонаучной направленности</t>
  </si>
  <si>
    <t xml:space="preserve">Количество дополнительных общеобразовательных программ, реализуемых </t>
  </si>
  <si>
    <t>Доля детей с ОВЗ и инвалидностью в возрасте от 5 до 18 лет, охваченных дополнительным образованием</t>
  </si>
  <si>
    <t xml:space="preserve">Дополнительная помощь местным бюджетам для решения социально значимых вопросов УО </t>
  </si>
  <si>
    <t>Работы по разработке технико-экономических обоснований и инженерно-геодезических изысканий</t>
  </si>
  <si>
    <t>Организация и обеспечение бесплатным горячим питанием обучающихся по образовательным программам начального общего образования в муниципальных образовательных организациях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</si>
  <si>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</si>
  <si>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Строительство, реконструкция, капитальный , текущий ремонт и благоустройство территории, материально-техническое обеспечение учреждений</t>
  </si>
  <si>
    <t>Обновление материально-технической базы для формирования у обучающихся современных технологических и гуманитарных навыков (проведение ремонтных работ в образовательных организациях и приобретение мебели для оснащения профильных кабинетов) в рамках регионального проекта "Современная школа"</t>
  </si>
  <si>
    <t>Организация бесплатного двухразового питания обучающихся с ограниченными возможностями здоровья в муниципальных общеобразовательных организациях</t>
  </si>
  <si>
    <t>выше 100 % - высокий уровень</t>
  </si>
  <si>
    <t>100% - запланированный уровень</t>
  </si>
  <si>
    <t>85-100% - низкий уровень</t>
  </si>
  <si>
    <t>Исп. З.А. Резник, М.С. Маилян 4-75-67</t>
  </si>
  <si>
    <t>Количество капитально отремонтированных и переоснащенных пищеблоков общеобразовательных организаций</t>
  </si>
  <si>
    <t xml:space="preserve">Доля детей, охваченных дополнительным образованием с использованием персонифицированного финансирования </t>
  </si>
  <si>
    <t>Охват детей, состоящих на всех видах профилактического учета, муниципальной профильной сменой</t>
  </si>
  <si>
    <t>Н.М. Василенко</t>
  </si>
  <si>
    <t>Капитальный ремонт и переоснащение пищевых блоков муниципальных общеобразовательных организаций</t>
  </si>
  <si>
    <t>Оплата земельных налогов</t>
  </si>
  <si>
    <t>Оплата земельных налогов (отдел строительства)</t>
  </si>
  <si>
    <t>Строительство блока начального образования на 400 мест в ст. Варениковской, ул. Транспортная, 28 (отдел строительства)</t>
  </si>
  <si>
    <t>Работы по разработке технико-экономического обоснования и инженерно-геодезических изысканий, различных видов заключений (отдел строительства)</t>
  </si>
  <si>
    <t>Обеспечение функционирования модели персонифицированного финансирования дополнительного образования детей</t>
  </si>
  <si>
    <t>Приобретение нежилого помещения для образовательных организаций</t>
  </si>
  <si>
    <t>Ежемесячная денежная выплата отдельным категориям работников муниципальных физкультурно – спортивных организаций, осуществляющих подготовку спортивного резерва, и образовательных организаций дополнительного образования детей</t>
  </si>
  <si>
    <t>Проведение медицинских осмотров лиц, занимающихся физической культурой и спортом по углубленной программе медицинского обследования</t>
  </si>
  <si>
    <t>Предоставление родителям компенсации на двухразовое питание детям с ограниченными возможностями здоровья, обучающихся на дому</t>
  </si>
  <si>
    <t>Раздел "Развитие дошкольного образования"</t>
  </si>
  <si>
    <t>Раздел "Развитие общего образования"</t>
  </si>
  <si>
    <t>Раздел "Развитие дополнительного образования"</t>
  </si>
  <si>
    <t>Раздел "Обеспечение реализации муниципальной программы и прочие мероприятия в области образования"</t>
  </si>
  <si>
    <t>Раздел "Переподготовка и курсы повышения квалификации"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</si>
</sst>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00"/>
  </numFmts>
  <fonts count="2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9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/>
    <xf numFmtId="0" fontId="10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/>
    <xf numFmtId="0" fontId="12" fillId="0" borderId="0" xfId="0" applyFont="1"/>
    <xf numFmtId="0" fontId="6" fillId="0" borderId="0" xfId="0" applyFont="1"/>
    <xf numFmtId="0" fontId="6" fillId="0" borderId="0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" fontId="6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Font="1"/>
    <xf numFmtId="0" fontId="1" fillId="0" borderId="8" xfId="0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justify" vertical="center" wrapText="1"/>
    </xf>
    <xf numFmtId="0" fontId="15" fillId="0" borderId="4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left" vertical="center" wrapText="1"/>
    </xf>
    <xf numFmtId="3" fontId="6" fillId="0" borderId="4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15" fillId="3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164" fontId="6" fillId="0" borderId="8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164" fontId="1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/>
    </xf>
    <xf numFmtId="165" fontId="9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15" fillId="3" borderId="6" xfId="0" applyFont="1" applyFill="1" applyBorder="1" applyAlignment="1">
      <alignment horizontal="justify" vertical="center" wrapText="1"/>
    </xf>
    <xf numFmtId="0" fontId="15" fillId="3" borderId="4" xfId="0" applyFont="1" applyFill="1" applyBorder="1" applyAlignment="1">
      <alignment horizontal="center" vertical="center" wrapText="1"/>
    </xf>
    <xf numFmtId="164" fontId="6" fillId="3" borderId="4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justify" vertical="center" wrapText="1"/>
    </xf>
    <xf numFmtId="0" fontId="15" fillId="3" borderId="5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wrapText="1"/>
    </xf>
    <xf numFmtId="3" fontId="6" fillId="3" borderId="4" xfId="0" applyNumberFormat="1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wrapText="1"/>
    </xf>
    <xf numFmtId="0" fontId="6" fillId="0" borderId="0" xfId="0" applyFont="1" applyAlignment="1">
      <alignment horizontal="center"/>
    </xf>
    <xf numFmtId="4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7" fillId="3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164" fontId="7" fillId="0" borderId="0" xfId="0" applyNumberFormat="1" applyFont="1" applyAlignment="1">
      <alignment horizontal="center"/>
    </xf>
    <xf numFmtId="0" fontId="19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0" xfId="0" applyBorder="1"/>
    <xf numFmtId="166" fontId="2" fillId="0" borderId="0" xfId="0" applyNumberFormat="1" applyFont="1" applyBorder="1" applyAlignment="1">
      <alignment horizontal="center"/>
    </xf>
    <xf numFmtId="2" fontId="0" fillId="0" borderId="0" xfId="0" applyNumberFormat="1" applyBorder="1"/>
    <xf numFmtId="0" fontId="20" fillId="0" borderId="0" xfId="0" applyFont="1" applyBorder="1"/>
    <xf numFmtId="0" fontId="6" fillId="0" borderId="0" xfId="0" applyFont="1" applyAlignment="1">
      <alignment horizontal="left"/>
    </xf>
    <xf numFmtId="0" fontId="15" fillId="3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0" fillId="0" borderId="2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left" wrapText="1"/>
    </xf>
    <xf numFmtId="0" fontId="15" fillId="0" borderId="6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21" fillId="3" borderId="1" xfId="0" applyFont="1" applyFill="1" applyBorder="1" applyAlignment="1">
      <alignment horizontal="left" vertical="center" wrapText="1"/>
    </xf>
    <xf numFmtId="0" fontId="21" fillId="3" borderId="4" xfId="0" applyFont="1" applyFill="1" applyBorder="1" applyAlignment="1">
      <alignment horizontal="center" vertical="center" wrapText="1"/>
    </xf>
    <xf numFmtId="164" fontId="7" fillId="3" borderId="4" xfId="0" applyNumberFormat="1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vertical="center" wrapText="1"/>
    </xf>
    <xf numFmtId="0" fontId="6" fillId="0" borderId="6" xfId="0" applyFont="1" applyBorder="1" applyAlignment="1">
      <alignment wrapText="1"/>
    </xf>
    <xf numFmtId="0" fontId="1" fillId="0" borderId="6" xfId="0" applyFont="1" applyBorder="1" applyAlignment="1">
      <alignment vertical="center" wrapText="1"/>
    </xf>
    <xf numFmtId="165" fontId="6" fillId="0" borderId="4" xfId="0" applyNumberFormat="1" applyFont="1" applyBorder="1" applyAlignment="1">
      <alignment horizontal="center"/>
    </xf>
    <xf numFmtId="0" fontId="6" fillId="0" borderId="0" xfId="0" applyFont="1" applyAlignment="1">
      <alignment wrapText="1"/>
    </xf>
    <xf numFmtId="165" fontId="6" fillId="0" borderId="8" xfId="0" applyNumberFormat="1" applyFont="1" applyBorder="1" applyAlignment="1">
      <alignment horizontal="center"/>
    </xf>
    <xf numFmtId="0" fontId="23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164" fontId="23" fillId="0" borderId="0" xfId="0" applyNumberFormat="1" applyFont="1" applyAlignment="1">
      <alignment horizontal="center"/>
    </xf>
    <xf numFmtId="0" fontId="24" fillId="0" borderId="0" xfId="0" applyFont="1" applyAlignment="1">
      <alignment horizontal="center"/>
    </xf>
    <xf numFmtId="0" fontId="24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0" fillId="0" borderId="1" xfId="0" applyFont="1" applyBorder="1" applyAlignment="1">
      <alignment horizontal="right" vertical="center" wrapText="1"/>
    </xf>
    <xf numFmtId="0" fontId="14" fillId="0" borderId="2" xfId="0" applyFont="1" applyBorder="1" applyAlignment="1">
      <alignment horizontal="right" vertical="center" wrapText="1"/>
    </xf>
    <xf numFmtId="0" fontId="14" fillId="0" borderId="4" xfId="0" applyFont="1" applyBorder="1" applyAlignment="1">
      <alignment horizontal="right" vertical="center" wrapText="1"/>
    </xf>
    <xf numFmtId="0" fontId="5" fillId="0" borderId="0" xfId="0" applyFont="1" applyAlignment="1">
      <alignment horizontal="left"/>
    </xf>
    <xf numFmtId="0" fontId="11" fillId="0" borderId="1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5" fillId="0" borderId="6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19" fillId="0" borderId="0" xfId="0" applyFont="1" applyBorder="1" applyAlignment="1">
      <alignment horizontal="center" vertical="center" wrapText="1"/>
    </xf>
    <xf numFmtId="4" fontId="19" fillId="0" borderId="0" xfId="0" applyNumberFormat="1" applyFont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/>
    </xf>
    <xf numFmtId="0" fontId="1" fillId="0" borderId="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2"/>
  <sheetViews>
    <sheetView topLeftCell="A16" zoomScaleNormal="100" workbookViewId="0">
      <selection activeCell="E20" sqref="E20"/>
    </sheetView>
  </sheetViews>
  <sheetFormatPr defaultRowHeight="15" x14ac:dyDescent="0.25"/>
  <cols>
    <col min="1" max="1" width="11.85546875" style="14" customWidth="1"/>
    <col min="2" max="6" width="9.140625" style="14"/>
    <col min="7" max="7" width="12" style="14" customWidth="1"/>
    <col min="8" max="15" width="9.140625" style="14"/>
  </cols>
  <sheetData>
    <row r="1" spans="1:26" x14ac:dyDescent="0.2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2" t="s">
        <v>64</v>
      </c>
      <c r="M1" s="132"/>
      <c r="N1" s="132"/>
      <c r="O1" s="13"/>
      <c r="P1" s="1"/>
      <c r="Q1" s="1"/>
    </row>
    <row r="2" spans="1:26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"/>
      <c r="Q2" s="1"/>
    </row>
    <row r="3" spans="1:26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"/>
      <c r="Q3" s="1"/>
    </row>
    <row r="4" spans="1:26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"/>
      <c r="Q4" s="1"/>
      <c r="W4" s="15" t="s">
        <v>126</v>
      </c>
      <c r="X4" s="10"/>
      <c r="Y4" s="10"/>
      <c r="Z4" s="10"/>
    </row>
    <row r="5" spans="1:26" s="10" customFormat="1" ht="57.75" customHeight="1" x14ac:dyDescent="0.25">
      <c r="A5" s="137" t="s">
        <v>63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5"/>
      <c r="P5" s="15"/>
      <c r="W5" s="15"/>
    </row>
    <row r="6" spans="1:26" s="10" customFormat="1" x14ac:dyDescent="0.25">
      <c r="A6" s="138">
        <v>2021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5"/>
      <c r="P6" s="15"/>
      <c r="W6" s="15" t="s">
        <v>127</v>
      </c>
    </row>
    <row r="7" spans="1:26" s="10" customFormat="1" x14ac:dyDescent="0.25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W7" s="15" t="s">
        <v>128</v>
      </c>
    </row>
    <row r="8" spans="1:26" s="10" customFormat="1" x14ac:dyDescent="0.25">
      <c r="A8" s="134" t="s">
        <v>40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5"/>
      <c r="P8" s="15"/>
      <c r="W8" s="15"/>
    </row>
    <row r="9" spans="1:26" s="10" customFormat="1" x14ac:dyDescent="0.25">
      <c r="A9" s="15" t="s">
        <v>41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26" s="10" customFormat="1" x14ac:dyDescent="0.25">
      <c r="A10" s="15" t="s">
        <v>42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1:26" s="10" customFormat="1" x14ac:dyDescent="0.25">
      <c r="A11" s="15" t="s">
        <v>43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1:26" s="10" customForma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1:26" s="10" customFormat="1" x14ac:dyDescent="0.25">
      <c r="A13" s="132" t="s">
        <v>44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5"/>
      <c r="P13" s="15"/>
      <c r="Q13" s="15"/>
    </row>
    <row r="14" spans="1:26" s="10" customForma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1:26" s="10" customFormat="1" ht="30" customHeight="1" x14ac:dyDescent="0.25">
      <c r="A15" s="139" t="s">
        <v>45</v>
      </c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5"/>
      <c r="P15" s="15"/>
      <c r="Q15" s="15"/>
    </row>
    <row r="16" spans="1:26" s="10" customFormat="1" x14ac:dyDescent="0.25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1:17" s="10" customFormat="1" x14ac:dyDescent="0.25">
      <c r="A17" s="132" t="s">
        <v>46</v>
      </c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  <c r="O17" s="15"/>
      <c r="P17" s="15"/>
      <c r="Q17" s="15"/>
    </row>
    <row r="18" spans="1:17" s="10" customFormat="1" x14ac:dyDescent="0.25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1:17" s="10" customFormat="1" x14ac:dyDescent="0.25">
      <c r="A19" s="12" t="s">
        <v>47</v>
      </c>
      <c r="B19" s="12" t="s">
        <v>48</v>
      </c>
      <c r="C19" s="12" t="s">
        <v>49</v>
      </c>
      <c r="D19" s="12" t="s">
        <v>50</v>
      </c>
      <c r="E19" s="12" t="s">
        <v>51</v>
      </c>
      <c r="F19" s="12" t="s">
        <v>52</v>
      </c>
      <c r="G19" s="12" t="s">
        <v>53</v>
      </c>
      <c r="H19" s="16"/>
      <c r="I19" s="16"/>
      <c r="J19" s="15"/>
      <c r="K19" s="15"/>
      <c r="L19" s="15"/>
      <c r="M19" s="15"/>
      <c r="N19" s="15"/>
      <c r="O19" s="15"/>
      <c r="P19" s="15"/>
      <c r="Q19" s="15"/>
    </row>
    <row r="20" spans="1:17" s="10" customFormat="1" x14ac:dyDescent="0.25">
      <c r="A20" s="26">
        <f>К1!E63</f>
        <v>100</v>
      </c>
      <c r="B20" s="17">
        <v>0.5</v>
      </c>
      <c r="C20" s="26">
        <f>К2!E75</f>
        <v>97.844494768086477</v>
      </c>
      <c r="D20" s="17">
        <v>0.2</v>
      </c>
      <c r="E20" s="26">
        <f>К3!E74</f>
        <v>98.781511789198618</v>
      </c>
      <c r="F20" s="17">
        <v>0.3</v>
      </c>
      <c r="G20" s="26">
        <f>F20*E20+D20*C20+B20*A20</f>
        <v>99.203352490376886</v>
      </c>
      <c r="H20" s="18"/>
      <c r="I20" s="18"/>
      <c r="J20" s="15"/>
      <c r="K20" s="15"/>
      <c r="L20" s="15"/>
      <c r="M20" s="15"/>
      <c r="N20" s="15"/>
      <c r="O20" s="15"/>
      <c r="P20" s="15"/>
      <c r="Q20" s="15"/>
    </row>
    <row r="21" spans="1:17" x14ac:dyDescent="0.25">
      <c r="A21" s="13"/>
      <c r="B21" s="13"/>
      <c r="C21" s="13"/>
      <c r="D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"/>
      <c r="Q21" s="1"/>
    </row>
    <row r="22" spans="1:17" x14ac:dyDescent="0.25">
      <c r="A22" s="134" t="s">
        <v>55</v>
      </c>
      <c r="B22" s="134"/>
      <c r="C22" s="134"/>
      <c r="D22" s="134"/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13"/>
      <c r="P22" s="1"/>
      <c r="Q22" s="1"/>
    </row>
    <row r="23" spans="1:17" s="10" customFormat="1" ht="46.5" customHeight="1" x14ac:dyDescent="0.25">
      <c r="A23" s="135" t="s">
        <v>56</v>
      </c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5"/>
      <c r="P23" s="15"/>
      <c r="Q23" s="15"/>
    </row>
    <row r="24" spans="1:17" s="10" customFormat="1" x14ac:dyDescent="0.25">
      <c r="A24" s="134" t="s">
        <v>57</v>
      </c>
      <c r="B24" s="134"/>
      <c r="C24" s="134"/>
      <c r="D24" s="134"/>
      <c r="E24" s="134"/>
      <c r="F24" s="134"/>
      <c r="G24" s="134"/>
      <c r="H24" s="134"/>
      <c r="I24" s="134"/>
      <c r="J24" s="134"/>
      <c r="K24" s="134"/>
      <c r="L24" s="134"/>
      <c r="M24" s="134"/>
      <c r="N24" s="134"/>
      <c r="O24" s="15"/>
      <c r="P24" s="15"/>
      <c r="Q24" s="15"/>
    </row>
    <row r="25" spans="1:17" s="10" customFormat="1" ht="45" customHeight="1" x14ac:dyDescent="0.25">
      <c r="A25" s="135" t="s">
        <v>58</v>
      </c>
      <c r="B25" s="135"/>
      <c r="C25" s="135"/>
      <c r="D25" s="135"/>
      <c r="E25" s="135"/>
      <c r="F25" s="135"/>
      <c r="G25" s="135"/>
      <c r="H25" s="135"/>
      <c r="I25" s="135"/>
      <c r="J25" s="135"/>
      <c r="K25" s="135"/>
      <c r="L25" s="135"/>
      <c r="M25" s="135"/>
      <c r="N25" s="135"/>
      <c r="O25" s="15"/>
      <c r="P25" s="15"/>
      <c r="Q25" s="15"/>
    </row>
    <row r="26" spans="1:17" s="10" customFormat="1" ht="15.75" customHeight="1" x14ac:dyDescent="0.25">
      <c r="A26" s="134" t="s">
        <v>59</v>
      </c>
      <c r="B26" s="134"/>
      <c r="C26" s="134"/>
      <c r="D26" s="134"/>
      <c r="E26" s="134"/>
      <c r="F26" s="134"/>
      <c r="G26" s="134"/>
      <c r="H26" s="134"/>
      <c r="I26" s="134"/>
      <c r="J26" s="134"/>
      <c r="K26" s="134"/>
      <c r="L26" s="134"/>
      <c r="M26" s="134"/>
      <c r="N26" s="134"/>
      <c r="O26" s="15"/>
      <c r="P26" s="15"/>
      <c r="Q26" s="15"/>
    </row>
    <row r="27" spans="1:17" s="10" customFormat="1" ht="45" customHeight="1" x14ac:dyDescent="0.25">
      <c r="A27" s="135" t="s">
        <v>60</v>
      </c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5"/>
      <c r="O27" s="15"/>
      <c r="P27" s="15"/>
      <c r="Q27" s="15"/>
    </row>
    <row r="28" spans="1:17" s="10" customFormat="1" x14ac:dyDescent="0.25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5"/>
      <c r="P28" s="15"/>
      <c r="Q28" s="15"/>
    </row>
    <row r="29" spans="1:17" s="10" customFormat="1" ht="42" customHeight="1" x14ac:dyDescent="0.25">
      <c r="A29" s="136" t="s">
        <v>92</v>
      </c>
      <c r="B29" s="136"/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  <c r="O29" s="15"/>
      <c r="P29" s="15"/>
      <c r="Q29" s="15"/>
    </row>
    <row r="30" spans="1:17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"/>
      <c r="Q30" s="1"/>
    </row>
    <row r="31" spans="1:17" x14ac:dyDescent="0.2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"/>
      <c r="Q31" s="1"/>
    </row>
    <row r="32" spans="1:17" x14ac:dyDescent="0.25">
      <c r="A32" s="15" t="s">
        <v>54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33" t="s">
        <v>133</v>
      </c>
      <c r="N32" s="133"/>
      <c r="O32" s="13"/>
      <c r="P32" s="1"/>
      <c r="Q32" s="1"/>
    </row>
    <row r="33" spans="1:17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"/>
      <c r="Q33" s="1"/>
    </row>
    <row r="34" spans="1:17" x14ac:dyDescent="0.25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"/>
      <c r="Q34" s="1"/>
    </row>
    <row r="35" spans="1:17" x14ac:dyDescent="0.2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"/>
      <c r="Q35" s="1"/>
    </row>
    <row r="36" spans="1:17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"/>
      <c r="Q36" s="1"/>
    </row>
    <row r="37" spans="1:17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"/>
      <c r="Q37" s="1"/>
    </row>
    <row r="38" spans="1:17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"/>
      <c r="Q38" s="1"/>
    </row>
    <row r="39" spans="1:17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"/>
      <c r="Q39" s="1"/>
    </row>
    <row r="40" spans="1:17" x14ac:dyDescent="0.2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"/>
      <c r="Q40" s="1"/>
    </row>
    <row r="41" spans="1:17" x14ac:dyDescent="0.2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"/>
      <c r="Q41" s="1"/>
    </row>
    <row r="42" spans="1:17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"/>
      <c r="Q42" s="1"/>
    </row>
    <row r="43" spans="1:17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"/>
      <c r="Q43" s="1"/>
    </row>
    <row r="44" spans="1:17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"/>
      <c r="Q44" s="1"/>
    </row>
    <row r="45" spans="1:17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"/>
      <c r="Q45" s="1"/>
    </row>
    <row r="46" spans="1:17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"/>
      <c r="Q46" s="1"/>
    </row>
    <row r="47" spans="1:17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"/>
      <c r="Q47" s="1"/>
    </row>
    <row r="48" spans="1:17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"/>
      <c r="Q48" s="1"/>
    </row>
    <row r="49" spans="1:17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"/>
      <c r="Q49" s="1"/>
    </row>
    <row r="50" spans="1:17" x14ac:dyDescent="0.25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"/>
      <c r="Q50" s="1"/>
    </row>
    <row r="51" spans="1:17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"/>
      <c r="Q51" s="1"/>
    </row>
    <row r="52" spans="1:17" x14ac:dyDescent="0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"/>
      <c r="Q52" s="1"/>
    </row>
    <row r="53" spans="1:17" x14ac:dyDescent="0.2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"/>
      <c r="Q53" s="1"/>
    </row>
    <row r="54" spans="1:17" x14ac:dyDescent="0.25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"/>
      <c r="Q54" s="1"/>
    </row>
    <row r="55" spans="1:17" x14ac:dyDescent="0.2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"/>
      <c r="Q55" s="1"/>
    </row>
    <row r="56" spans="1:17" x14ac:dyDescent="0.25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"/>
      <c r="Q56" s="1"/>
    </row>
    <row r="57" spans="1:17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"/>
      <c r="Q57" s="1"/>
    </row>
    <row r="58" spans="1:17" x14ac:dyDescent="0.25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"/>
      <c r="Q58" s="1"/>
    </row>
    <row r="59" spans="1:17" x14ac:dyDescent="0.25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"/>
      <c r="Q59" s="1"/>
    </row>
    <row r="60" spans="1:17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"/>
      <c r="Q60" s="1"/>
    </row>
    <row r="61" spans="1:17" x14ac:dyDescent="0.25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"/>
      <c r="Q61" s="1"/>
    </row>
    <row r="62" spans="1:17" x14ac:dyDescent="0.2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"/>
      <c r="Q62" s="1"/>
    </row>
    <row r="63" spans="1:17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"/>
      <c r="Q63" s="1"/>
    </row>
    <row r="64" spans="1:17" x14ac:dyDescent="0.25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"/>
      <c r="Q64" s="1"/>
    </row>
    <row r="65" spans="1:17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"/>
      <c r="Q65" s="1"/>
    </row>
    <row r="66" spans="1:17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"/>
      <c r="Q66" s="1"/>
    </row>
    <row r="67" spans="1:17" x14ac:dyDescent="0.25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"/>
      <c r="Q67" s="1"/>
    </row>
    <row r="68" spans="1:17" x14ac:dyDescent="0.25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"/>
      <c r="Q68" s="1"/>
    </row>
    <row r="69" spans="1:17" x14ac:dyDescent="0.25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"/>
      <c r="Q69" s="1"/>
    </row>
    <row r="70" spans="1:17" x14ac:dyDescent="0.25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"/>
      <c r="Q70" s="1"/>
    </row>
    <row r="71" spans="1:17" x14ac:dyDescent="0.25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"/>
      <c r="Q71" s="1"/>
    </row>
    <row r="72" spans="1:17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"/>
      <c r="Q72" s="1"/>
    </row>
    <row r="73" spans="1:17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"/>
      <c r="Q73" s="1"/>
    </row>
    <row r="74" spans="1:17" x14ac:dyDescent="0.25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"/>
      <c r="Q74" s="1"/>
    </row>
    <row r="75" spans="1:17" x14ac:dyDescent="0.25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"/>
      <c r="Q75" s="1"/>
    </row>
    <row r="76" spans="1:17" x14ac:dyDescent="0.25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"/>
      <c r="Q76" s="1"/>
    </row>
    <row r="77" spans="1:17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"/>
      <c r="Q77" s="1"/>
    </row>
    <row r="78" spans="1:17" x14ac:dyDescent="0.25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"/>
      <c r="Q78" s="1"/>
    </row>
    <row r="79" spans="1:17" x14ac:dyDescent="0.25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"/>
      <c r="Q79" s="1"/>
    </row>
    <row r="80" spans="1:17" x14ac:dyDescent="0.25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"/>
      <c r="Q80" s="1"/>
    </row>
    <row r="81" spans="1:17" x14ac:dyDescent="0.25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"/>
      <c r="Q81" s="1"/>
    </row>
    <row r="82" spans="1:17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"/>
      <c r="Q82" s="1"/>
    </row>
    <row r="83" spans="1:17" x14ac:dyDescent="0.25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"/>
      <c r="Q83" s="1"/>
    </row>
    <row r="84" spans="1:17" x14ac:dyDescent="0.2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"/>
      <c r="Q84" s="1"/>
    </row>
    <row r="85" spans="1:17" x14ac:dyDescent="0.25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"/>
      <c r="Q85" s="1"/>
    </row>
    <row r="86" spans="1:17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"/>
      <c r="Q86" s="1"/>
    </row>
    <row r="87" spans="1:17" x14ac:dyDescent="0.25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"/>
      <c r="Q87" s="1"/>
    </row>
    <row r="88" spans="1:17" x14ac:dyDescent="0.25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"/>
      <c r="Q88" s="1"/>
    </row>
    <row r="89" spans="1:17" x14ac:dyDescent="0.25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"/>
      <c r="Q89" s="1"/>
    </row>
    <row r="90" spans="1:17" x14ac:dyDescent="0.25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"/>
      <c r="Q90" s="1"/>
    </row>
    <row r="91" spans="1:17" x14ac:dyDescent="0.25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"/>
      <c r="Q91" s="1"/>
    </row>
    <row r="92" spans="1:17" x14ac:dyDescent="0.25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"/>
      <c r="Q92" s="1"/>
    </row>
    <row r="93" spans="1:17" x14ac:dyDescent="0.25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"/>
      <c r="Q93" s="1"/>
    </row>
    <row r="94" spans="1:17" x14ac:dyDescent="0.25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"/>
      <c r="Q94" s="1"/>
    </row>
    <row r="95" spans="1:17" x14ac:dyDescent="0.2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"/>
      <c r="Q95" s="1"/>
    </row>
    <row r="96" spans="1:17" x14ac:dyDescent="0.25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"/>
      <c r="Q96" s="1"/>
    </row>
    <row r="97" spans="1:17" x14ac:dyDescent="0.25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"/>
      <c r="Q97" s="1"/>
    </row>
    <row r="98" spans="1:17" x14ac:dyDescent="0.25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"/>
      <c r="Q98" s="1"/>
    </row>
    <row r="99" spans="1:17" x14ac:dyDescent="0.25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"/>
      <c r="Q99" s="1"/>
    </row>
    <row r="100" spans="1:17" x14ac:dyDescent="0.25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"/>
      <c r="Q100" s="1"/>
    </row>
    <row r="101" spans="1:17" x14ac:dyDescent="0.25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"/>
      <c r="Q101" s="1"/>
    </row>
    <row r="102" spans="1:17" x14ac:dyDescent="0.25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"/>
      <c r="Q102" s="1"/>
    </row>
    <row r="103" spans="1:17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"/>
      <c r="Q103" s="1"/>
    </row>
    <row r="104" spans="1:17" x14ac:dyDescent="0.25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"/>
      <c r="Q104" s="1"/>
    </row>
    <row r="105" spans="1:17" x14ac:dyDescent="0.2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"/>
      <c r="Q105" s="1"/>
    </row>
    <row r="106" spans="1:17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"/>
      <c r="Q106" s="1"/>
    </row>
    <row r="107" spans="1:17" x14ac:dyDescent="0.25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"/>
      <c r="Q107" s="1"/>
    </row>
    <row r="108" spans="1:17" x14ac:dyDescent="0.25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"/>
      <c r="Q108" s="1"/>
    </row>
    <row r="109" spans="1:17" x14ac:dyDescent="0.25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"/>
      <c r="Q109" s="1"/>
    </row>
    <row r="110" spans="1:17" x14ac:dyDescent="0.25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"/>
      <c r="Q110" s="1"/>
    </row>
    <row r="111" spans="1:17" x14ac:dyDescent="0.25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"/>
      <c r="Q111" s="1"/>
    </row>
    <row r="112" spans="1:17" x14ac:dyDescent="0.25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"/>
      <c r="Q112" s="1"/>
    </row>
    <row r="113" spans="1:17" x14ac:dyDescent="0.25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"/>
      <c r="Q113" s="1"/>
    </row>
    <row r="114" spans="1:17" x14ac:dyDescent="0.25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"/>
      <c r="Q114" s="1"/>
    </row>
    <row r="115" spans="1:17" x14ac:dyDescent="0.25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"/>
      <c r="Q115" s="1"/>
    </row>
    <row r="116" spans="1:17" x14ac:dyDescent="0.25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"/>
      <c r="Q116" s="1"/>
    </row>
    <row r="117" spans="1:17" x14ac:dyDescent="0.25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"/>
      <c r="Q117" s="1"/>
    </row>
    <row r="118" spans="1:17" x14ac:dyDescent="0.25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"/>
      <c r="Q118" s="1"/>
    </row>
    <row r="119" spans="1:17" x14ac:dyDescent="0.25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"/>
      <c r="Q119" s="1"/>
    </row>
    <row r="120" spans="1:17" x14ac:dyDescent="0.25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"/>
      <c r="Q120" s="1"/>
    </row>
    <row r="121" spans="1:17" x14ac:dyDescent="0.25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"/>
      <c r="Q121" s="1"/>
    </row>
    <row r="122" spans="1:17" x14ac:dyDescent="0.25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"/>
      <c r="Q122" s="1"/>
    </row>
    <row r="123" spans="1:17" x14ac:dyDescent="0.25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"/>
      <c r="Q123" s="1"/>
    </row>
    <row r="124" spans="1:17" x14ac:dyDescent="0.25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"/>
      <c r="Q124" s="1"/>
    </row>
    <row r="125" spans="1:17" x14ac:dyDescent="0.25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"/>
      <c r="Q125" s="1"/>
    </row>
    <row r="126" spans="1:17" x14ac:dyDescent="0.25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"/>
      <c r="Q126" s="1"/>
    </row>
    <row r="127" spans="1:17" x14ac:dyDescent="0.25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"/>
      <c r="Q127" s="1"/>
    </row>
    <row r="128" spans="1:17" x14ac:dyDescent="0.25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"/>
      <c r="Q128" s="1"/>
    </row>
    <row r="129" spans="1:17" x14ac:dyDescent="0.25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"/>
      <c r="Q129" s="1"/>
    </row>
    <row r="130" spans="1:17" x14ac:dyDescent="0.25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"/>
      <c r="Q130" s="1"/>
    </row>
    <row r="131" spans="1:17" x14ac:dyDescent="0.25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"/>
      <c r="Q131" s="1"/>
    </row>
    <row r="132" spans="1:17" x14ac:dyDescent="0.25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"/>
      <c r="Q132" s="1"/>
    </row>
    <row r="133" spans="1:17" x14ac:dyDescent="0.25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"/>
      <c r="Q133" s="1"/>
    </row>
    <row r="134" spans="1:17" x14ac:dyDescent="0.25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"/>
      <c r="Q134" s="1"/>
    </row>
    <row r="135" spans="1:17" x14ac:dyDescent="0.25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"/>
      <c r="Q135" s="1"/>
    </row>
    <row r="136" spans="1:17" x14ac:dyDescent="0.25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"/>
      <c r="Q136" s="1"/>
    </row>
    <row r="137" spans="1:17" x14ac:dyDescent="0.25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"/>
      <c r="Q137" s="1"/>
    </row>
    <row r="138" spans="1:17" x14ac:dyDescent="0.25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"/>
      <c r="Q138" s="1"/>
    </row>
    <row r="139" spans="1:17" x14ac:dyDescent="0.25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"/>
      <c r="Q139" s="1"/>
    </row>
    <row r="140" spans="1:17" x14ac:dyDescent="0.25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"/>
      <c r="Q140" s="1"/>
    </row>
    <row r="141" spans="1:17" x14ac:dyDescent="0.25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"/>
      <c r="Q141" s="1"/>
    </row>
    <row r="142" spans="1:17" x14ac:dyDescent="0.25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"/>
      <c r="Q142" s="1"/>
    </row>
    <row r="143" spans="1:17" x14ac:dyDescent="0.25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"/>
      <c r="Q143" s="1"/>
    </row>
    <row r="144" spans="1:17" x14ac:dyDescent="0.25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"/>
      <c r="Q144" s="1"/>
    </row>
    <row r="145" spans="1:17" x14ac:dyDescent="0.25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"/>
      <c r="Q145" s="1"/>
    </row>
    <row r="146" spans="1:17" x14ac:dyDescent="0.25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"/>
      <c r="Q146" s="1"/>
    </row>
    <row r="147" spans="1:17" x14ac:dyDescent="0.25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"/>
      <c r="Q147" s="1"/>
    </row>
    <row r="148" spans="1:17" x14ac:dyDescent="0.25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"/>
      <c r="Q148" s="1"/>
    </row>
    <row r="149" spans="1:17" x14ac:dyDescent="0.25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"/>
      <c r="Q149" s="1"/>
    </row>
    <row r="150" spans="1:17" x14ac:dyDescent="0.25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"/>
      <c r="Q150" s="1"/>
    </row>
    <row r="151" spans="1:17" x14ac:dyDescent="0.25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"/>
      <c r="Q151" s="1"/>
    </row>
    <row r="152" spans="1:17" x14ac:dyDescent="0.25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"/>
      <c r="Q152" s="1"/>
    </row>
  </sheetData>
  <mergeCells count="15">
    <mergeCell ref="L1:N1"/>
    <mergeCell ref="M32:N32"/>
    <mergeCell ref="A22:N22"/>
    <mergeCell ref="A23:N23"/>
    <mergeCell ref="A24:N24"/>
    <mergeCell ref="A25:N25"/>
    <mergeCell ref="A26:N26"/>
    <mergeCell ref="A27:N27"/>
    <mergeCell ref="A29:N29"/>
    <mergeCell ref="A17:N17"/>
    <mergeCell ref="A5:N5"/>
    <mergeCell ref="A6:N6"/>
    <mergeCell ref="A8:N8"/>
    <mergeCell ref="A13:N13"/>
    <mergeCell ref="A15:N15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4"/>
  <sheetViews>
    <sheetView topLeftCell="A50" workbookViewId="0">
      <selection activeCell="A11" sqref="A11"/>
    </sheetView>
  </sheetViews>
  <sheetFormatPr defaultRowHeight="15" x14ac:dyDescent="0.25"/>
  <cols>
    <col min="1" max="1" width="53.28515625" customWidth="1"/>
    <col min="2" max="2" width="11.140625" customWidth="1"/>
    <col min="3" max="3" width="24.5703125" customWidth="1"/>
    <col min="4" max="4" width="25.28515625" customWidth="1"/>
    <col min="5" max="5" width="14.42578125" customWidth="1"/>
  </cols>
  <sheetData>
    <row r="1" spans="1:18" x14ac:dyDescent="0.25">
      <c r="A1" s="10"/>
      <c r="B1" s="10"/>
      <c r="C1" s="10"/>
      <c r="D1" s="132"/>
      <c r="E1" s="132"/>
    </row>
    <row r="2" spans="1:18" x14ac:dyDescent="0.25">
      <c r="A2" s="10"/>
      <c r="B2" s="10"/>
      <c r="C2" s="10"/>
      <c r="D2" s="10"/>
      <c r="E2" s="10"/>
    </row>
    <row r="3" spans="1:18" ht="15.75" x14ac:dyDescent="0.25">
      <c r="A3" s="140" t="s">
        <v>11</v>
      </c>
      <c r="B3" s="140"/>
      <c r="C3" s="140"/>
      <c r="D3" s="140"/>
      <c r="E3" s="140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x14ac:dyDescent="0.25">
      <c r="A4" s="11"/>
      <c r="B4" s="11"/>
      <c r="C4" s="11"/>
      <c r="D4" s="11"/>
      <c r="E4" s="11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ht="15.75" x14ac:dyDescent="0.25">
      <c r="A5" s="141" t="s">
        <v>12</v>
      </c>
      <c r="B5" s="141"/>
      <c r="C5" s="141"/>
      <c r="D5" s="141"/>
      <c r="E5" s="141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ht="15.75" x14ac:dyDescent="0.25">
      <c r="A6" s="33"/>
      <c r="B6" s="33"/>
      <c r="C6" s="33"/>
      <c r="D6" s="33"/>
      <c r="E6" s="33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ht="75" x14ac:dyDescent="0.25">
      <c r="A7" s="35" t="s">
        <v>0</v>
      </c>
      <c r="B7" s="36" t="s">
        <v>5</v>
      </c>
      <c r="C7" s="36" t="s">
        <v>1</v>
      </c>
      <c r="D7" s="36" t="s">
        <v>2</v>
      </c>
      <c r="E7" s="36" t="s">
        <v>3</v>
      </c>
      <c r="F7" s="3"/>
      <c r="G7" s="3"/>
      <c r="H7" s="3"/>
      <c r="I7" s="3"/>
      <c r="J7" s="3"/>
      <c r="K7" s="3"/>
      <c r="L7" s="2"/>
      <c r="M7" s="2"/>
      <c r="N7" s="2"/>
      <c r="O7" s="2"/>
      <c r="P7" s="2"/>
      <c r="Q7" s="2"/>
      <c r="R7" s="2"/>
    </row>
    <row r="8" spans="1:18" x14ac:dyDescent="0.25">
      <c r="A8" s="146" t="s">
        <v>144</v>
      </c>
      <c r="B8" s="147"/>
      <c r="C8" s="147"/>
      <c r="D8" s="147"/>
      <c r="E8" s="148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18" ht="31.5" x14ac:dyDescent="0.25">
      <c r="A9" s="76" t="s">
        <v>4</v>
      </c>
      <c r="B9" s="74" t="s">
        <v>6</v>
      </c>
      <c r="C9" s="75">
        <v>63</v>
      </c>
      <c r="D9" s="51">
        <v>63</v>
      </c>
      <c r="E9" s="51">
        <f t="shared" ref="E9:E20" si="0">D9/C9*100</f>
        <v>100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ht="31.5" x14ac:dyDescent="0.25">
      <c r="A10" s="73" t="s">
        <v>104</v>
      </c>
      <c r="B10" s="74" t="s">
        <v>7</v>
      </c>
      <c r="C10" s="75">
        <v>50</v>
      </c>
      <c r="D10" s="51">
        <v>50</v>
      </c>
      <c r="E10" s="51">
        <f t="shared" si="0"/>
        <v>100</v>
      </c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</row>
    <row r="11" spans="1:18" ht="94.5" x14ac:dyDescent="0.25">
      <c r="A11" s="73" t="s">
        <v>8</v>
      </c>
      <c r="B11" s="74" t="s">
        <v>6</v>
      </c>
      <c r="C11" s="75">
        <v>100</v>
      </c>
      <c r="D11" s="51">
        <v>100</v>
      </c>
      <c r="E11" s="51">
        <f t="shared" si="0"/>
        <v>100</v>
      </c>
      <c r="F11" s="98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18" ht="189" x14ac:dyDescent="0.25">
      <c r="A12" s="73" t="s">
        <v>106</v>
      </c>
      <c r="B12" s="74" t="s">
        <v>6</v>
      </c>
      <c r="C12" s="75">
        <v>100</v>
      </c>
      <c r="D12" s="51">
        <v>100</v>
      </c>
      <c r="E12" s="51">
        <f t="shared" si="0"/>
        <v>100</v>
      </c>
      <c r="F12" s="98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spans="1:18" ht="94.5" x14ac:dyDescent="0.25">
      <c r="A13" s="73" t="s">
        <v>97</v>
      </c>
      <c r="B13" s="74" t="s">
        <v>7</v>
      </c>
      <c r="C13" s="75">
        <v>3</v>
      </c>
      <c r="D13" s="51">
        <v>3</v>
      </c>
      <c r="E13" s="51">
        <f t="shared" si="0"/>
        <v>100</v>
      </c>
      <c r="F13" s="98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</row>
    <row r="14" spans="1:18" ht="126" x14ac:dyDescent="0.25">
      <c r="A14" s="76" t="s">
        <v>93</v>
      </c>
      <c r="B14" s="74" t="s">
        <v>6</v>
      </c>
      <c r="C14" s="75">
        <v>3</v>
      </c>
      <c r="D14" s="51">
        <v>3</v>
      </c>
      <c r="E14" s="51">
        <f t="shared" si="0"/>
        <v>100</v>
      </c>
      <c r="F14" s="98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8" ht="78.75" x14ac:dyDescent="0.25">
      <c r="A15" s="77" t="s">
        <v>94</v>
      </c>
      <c r="B15" s="74" t="s">
        <v>6</v>
      </c>
      <c r="C15" s="75">
        <v>40</v>
      </c>
      <c r="D15" s="51">
        <v>40</v>
      </c>
      <c r="E15" s="51">
        <f t="shared" si="0"/>
        <v>100</v>
      </c>
      <c r="F15" s="98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18" ht="63" x14ac:dyDescent="0.25">
      <c r="A16" s="78" t="s">
        <v>65</v>
      </c>
      <c r="B16" s="50" t="s">
        <v>67</v>
      </c>
      <c r="C16" s="51">
        <v>5360</v>
      </c>
      <c r="D16" s="51">
        <v>5360</v>
      </c>
      <c r="E16" s="51">
        <f t="shared" si="0"/>
        <v>100</v>
      </c>
      <c r="F16" s="98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</row>
    <row r="17" spans="1:18" ht="63" x14ac:dyDescent="0.25">
      <c r="A17" s="78" t="s">
        <v>95</v>
      </c>
      <c r="B17" s="50" t="s">
        <v>67</v>
      </c>
      <c r="C17" s="51">
        <v>1002.5</v>
      </c>
      <c r="D17" s="51">
        <v>1002.5</v>
      </c>
      <c r="E17" s="51">
        <f t="shared" si="0"/>
        <v>100</v>
      </c>
      <c r="F17" s="98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</row>
    <row r="18" spans="1:18" ht="78.75" x14ac:dyDescent="0.25">
      <c r="A18" s="78" t="s">
        <v>96</v>
      </c>
      <c r="B18" s="50" t="s">
        <v>67</v>
      </c>
      <c r="C18" s="51">
        <v>649.29999999999995</v>
      </c>
      <c r="D18" s="51">
        <v>649.29999999999995</v>
      </c>
      <c r="E18" s="51">
        <f t="shared" si="0"/>
        <v>100</v>
      </c>
      <c r="F18" s="98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</row>
    <row r="19" spans="1:18" ht="15.75" hidden="1" x14ac:dyDescent="0.25">
      <c r="A19" s="78"/>
      <c r="B19" s="50" t="s">
        <v>67</v>
      </c>
      <c r="C19" s="87"/>
      <c r="D19" s="87"/>
      <c r="E19" s="51"/>
      <c r="F19" s="98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</row>
    <row r="20" spans="1:18" ht="47.25" x14ac:dyDescent="0.25">
      <c r="A20" s="78" t="s">
        <v>66</v>
      </c>
      <c r="B20" s="50" t="s">
        <v>67</v>
      </c>
      <c r="C20" s="51">
        <v>832</v>
      </c>
      <c r="D20" s="51">
        <v>832</v>
      </c>
      <c r="E20" s="51">
        <f t="shared" si="0"/>
        <v>100</v>
      </c>
      <c r="F20" s="98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</row>
    <row r="21" spans="1:18" x14ac:dyDescent="0.25">
      <c r="A21" s="149" t="s">
        <v>145</v>
      </c>
      <c r="B21" s="150"/>
      <c r="C21" s="150"/>
      <c r="D21" s="150"/>
      <c r="E21" s="151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 ht="78.75" x14ac:dyDescent="0.25">
      <c r="A22" s="49" t="s">
        <v>68</v>
      </c>
      <c r="B22" s="74" t="s">
        <v>67</v>
      </c>
      <c r="C22" s="79">
        <v>15231</v>
      </c>
      <c r="D22" s="80">
        <v>15231</v>
      </c>
      <c r="E22" s="51">
        <f t="shared" ref="E22:E52" si="1">D22/C22*100</f>
        <v>100</v>
      </c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 ht="15.75" hidden="1" x14ac:dyDescent="0.25">
      <c r="A23" s="78"/>
      <c r="B23" s="74"/>
      <c r="C23" s="79"/>
      <c r="D23" s="80"/>
      <c r="E23" s="51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</row>
    <row r="24" spans="1:18" ht="15.75" hidden="1" x14ac:dyDescent="0.25">
      <c r="A24" s="78"/>
      <c r="B24" s="74"/>
      <c r="C24" s="79"/>
      <c r="D24" s="80"/>
      <c r="E24" s="51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</row>
    <row r="25" spans="1:18" ht="78.75" x14ac:dyDescent="0.25">
      <c r="A25" s="78" t="s">
        <v>98</v>
      </c>
      <c r="B25" s="74" t="s">
        <v>6</v>
      </c>
      <c r="C25" s="79">
        <v>98</v>
      </c>
      <c r="D25" s="80">
        <v>98</v>
      </c>
      <c r="E25" s="51">
        <f t="shared" si="1"/>
        <v>100</v>
      </c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</row>
    <row r="26" spans="1:18" ht="110.25" x14ac:dyDescent="0.25">
      <c r="A26" s="49" t="s">
        <v>108</v>
      </c>
      <c r="B26" s="97" t="s">
        <v>6</v>
      </c>
      <c r="C26" s="75">
        <v>5</v>
      </c>
      <c r="D26" s="51">
        <v>5</v>
      </c>
      <c r="E26" s="51">
        <f t="shared" si="1"/>
        <v>100</v>
      </c>
      <c r="F26" s="98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 ht="63" x14ac:dyDescent="0.25">
      <c r="A27" s="49" t="s">
        <v>69</v>
      </c>
      <c r="B27" s="97" t="s">
        <v>6</v>
      </c>
      <c r="C27" s="75">
        <v>30</v>
      </c>
      <c r="D27" s="51">
        <v>30</v>
      </c>
      <c r="E27" s="51">
        <f t="shared" si="1"/>
        <v>100</v>
      </c>
      <c r="F27" s="98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 ht="78.75" x14ac:dyDescent="0.25">
      <c r="A28" s="49" t="s">
        <v>83</v>
      </c>
      <c r="B28" s="97" t="s">
        <v>67</v>
      </c>
      <c r="C28" s="79">
        <v>598</v>
      </c>
      <c r="D28" s="80">
        <v>598</v>
      </c>
      <c r="E28" s="51">
        <f t="shared" si="1"/>
        <v>100</v>
      </c>
      <c r="F28" s="98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 ht="63" x14ac:dyDescent="0.25">
      <c r="A29" s="49" t="s">
        <v>81</v>
      </c>
      <c r="B29" s="97" t="s">
        <v>6</v>
      </c>
      <c r="C29" s="75">
        <v>100</v>
      </c>
      <c r="D29" s="51">
        <v>100</v>
      </c>
      <c r="E29" s="51">
        <f t="shared" si="1"/>
        <v>100</v>
      </c>
      <c r="F29" s="98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 ht="94.5" x14ac:dyDescent="0.25">
      <c r="A30" s="49" t="s">
        <v>100</v>
      </c>
      <c r="B30" s="97" t="s">
        <v>7</v>
      </c>
      <c r="C30" s="75">
        <v>3</v>
      </c>
      <c r="D30" s="51">
        <v>3</v>
      </c>
      <c r="E30" s="51">
        <f t="shared" si="1"/>
        <v>100</v>
      </c>
      <c r="F30" s="98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 ht="15.75" hidden="1" x14ac:dyDescent="0.25">
      <c r="A31" s="106"/>
      <c r="B31" s="109"/>
      <c r="C31" s="108"/>
      <c r="D31" s="87"/>
      <c r="E31" s="87"/>
      <c r="F31" s="98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 ht="78.75" x14ac:dyDescent="0.25">
      <c r="A32" s="49" t="s">
        <v>84</v>
      </c>
      <c r="B32" s="50" t="s">
        <v>67</v>
      </c>
      <c r="C32" s="75">
        <v>997.1</v>
      </c>
      <c r="D32" s="51">
        <v>997.1</v>
      </c>
      <c r="E32" s="51">
        <f t="shared" si="1"/>
        <v>100</v>
      </c>
      <c r="F32" s="98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</row>
    <row r="33" spans="1:18" ht="94.5" x14ac:dyDescent="0.25">
      <c r="A33" s="49" t="s">
        <v>85</v>
      </c>
      <c r="B33" s="50" t="s">
        <v>67</v>
      </c>
      <c r="C33" s="75">
        <v>15</v>
      </c>
      <c r="D33" s="51">
        <v>15</v>
      </c>
      <c r="E33" s="51">
        <f t="shared" si="1"/>
        <v>100</v>
      </c>
      <c r="F33" s="98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</row>
    <row r="34" spans="1:18" ht="94.5" x14ac:dyDescent="0.25">
      <c r="A34" s="49" t="s">
        <v>99</v>
      </c>
      <c r="B34" s="50" t="s">
        <v>67</v>
      </c>
      <c r="C34" s="75">
        <v>632</v>
      </c>
      <c r="D34" s="51">
        <v>632</v>
      </c>
      <c r="E34" s="51">
        <f t="shared" si="1"/>
        <v>100</v>
      </c>
      <c r="F34" s="98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</row>
    <row r="35" spans="1:18" ht="220.5" x14ac:dyDescent="0.25">
      <c r="A35" s="49" t="s">
        <v>86</v>
      </c>
      <c r="B35" s="50" t="s">
        <v>67</v>
      </c>
      <c r="C35" s="75">
        <v>19</v>
      </c>
      <c r="D35" s="51">
        <v>19</v>
      </c>
      <c r="E35" s="51">
        <f t="shared" si="1"/>
        <v>100</v>
      </c>
      <c r="F35" s="98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</row>
    <row r="36" spans="1:18" ht="47.25" x14ac:dyDescent="0.25">
      <c r="A36" s="49" t="s">
        <v>130</v>
      </c>
      <c r="B36" s="97" t="s">
        <v>102</v>
      </c>
      <c r="C36" s="75">
        <v>3</v>
      </c>
      <c r="D36" s="51">
        <v>3</v>
      </c>
      <c r="E36" s="51">
        <f t="shared" si="1"/>
        <v>100</v>
      </c>
      <c r="F36" s="98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</row>
    <row r="37" spans="1:18" ht="47.25" x14ac:dyDescent="0.25">
      <c r="A37" s="49" t="s">
        <v>101</v>
      </c>
      <c r="B37" s="97" t="s">
        <v>102</v>
      </c>
      <c r="C37" s="75">
        <v>2</v>
      </c>
      <c r="D37" s="51">
        <v>2</v>
      </c>
      <c r="E37" s="51">
        <f t="shared" si="1"/>
        <v>100</v>
      </c>
      <c r="F37" s="98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</row>
    <row r="38" spans="1:18" ht="120.75" customHeight="1" x14ac:dyDescent="0.25">
      <c r="A38" s="49" t="s">
        <v>107</v>
      </c>
      <c r="B38" s="50" t="s">
        <v>6</v>
      </c>
      <c r="C38" s="75">
        <v>100</v>
      </c>
      <c r="D38" s="51">
        <v>100</v>
      </c>
      <c r="E38" s="51">
        <f t="shared" si="1"/>
        <v>100</v>
      </c>
      <c r="F38" s="98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</row>
    <row r="39" spans="1:18" ht="72" hidden="1" customHeight="1" x14ac:dyDescent="0.25">
      <c r="A39" s="106"/>
      <c r="B39" s="107"/>
      <c r="C39" s="108"/>
      <c r="D39" s="87"/>
      <c r="E39" s="87"/>
      <c r="F39" s="98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</row>
    <row r="40" spans="1:18" ht="135.75" customHeight="1" x14ac:dyDescent="0.25">
      <c r="A40" s="49" t="s">
        <v>109</v>
      </c>
      <c r="B40" s="50" t="s">
        <v>6</v>
      </c>
      <c r="C40" s="75">
        <v>100</v>
      </c>
      <c r="D40" s="51">
        <v>100</v>
      </c>
      <c r="E40" s="51">
        <f t="shared" si="1"/>
        <v>100</v>
      </c>
      <c r="F40" s="98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</row>
    <row r="41" spans="1:18" ht="15.75" x14ac:dyDescent="0.25">
      <c r="A41" s="49" t="s">
        <v>82</v>
      </c>
      <c r="B41" s="97" t="s">
        <v>6</v>
      </c>
      <c r="C41" s="51">
        <v>100</v>
      </c>
      <c r="D41" s="51">
        <v>100</v>
      </c>
      <c r="E41" s="51">
        <f>D41/C41*100</f>
        <v>100</v>
      </c>
      <c r="F41" s="98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</row>
    <row r="42" spans="1:18" ht="15.75" x14ac:dyDescent="0.25">
      <c r="A42" s="152" t="s">
        <v>146</v>
      </c>
      <c r="B42" s="153"/>
      <c r="C42" s="153"/>
      <c r="D42" s="153"/>
      <c r="E42" s="154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</row>
    <row r="43" spans="1:18" ht="15.75" x14ac:dyDescent="0.25">
      <c r="A43" s="49" t="s">
        <v>110</v>
      </c>
      <c r="B43" s="50" t="s">
        <v>6</v>
      </c>
      <c r="C43" s="51">
        <v>75</v>
      </c>
      <c r="D43" s="51">
        <v>75</v>
      </c>
      <c r="E43" s="51">
        <f t="shared" si="1"/>
        <v>100</v>
      </c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</row>
    <row r="44" spans="1:18" ht="63" x14ac:dyDescent="0.25">
      <c r="A44" s="49" t="s">
        <v>111</v>
      </c>
      <c r="B44" s="50" t="s">
        <v>6</v>
      </c>
      <c r="C44" s="51">
        <v>12</v>
      </c>
      <c r="D44" s="51">
        <v>12</v>
      </c>
      <c r="E44" s="51">
        <f t="shared" si="1"/>
        <v>100</v>
      </c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</row>
    <row r="45" spans="1:18" ht="47.25" x14ac:dyDescent="0.25">
      <c r="A45" s="49" t="s">
        <v>113</v>
      </c>
      <c r="B45" s="50" t="s">
        <v>6</v>
      </c>
      <c r="C45" s="51">
        <v>18</v>
      </c>
      <c r="D45" s="51">
        <v>18</v>
      </c>
      <c r="E45" s="51">
        <f t="shared" si="1"/>
        <v>100</v>
      </c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</row>
    <row r="46" spans="1:18" ht="31.5" x14ac:dyDescent="0.25">
      <c r="A46" s="49" t="s">
        <v>114</v>
      </c>
      <c r="B46" s="50" t="s">
        <v>102</v>
      </c>
      <c r="C46" s="51">
        <v>7</v>
      </c>
      <c r="D46" s="51">
        <v>7</v>
      </c>
      <c r="E46" s="51">
        <f t="shared" si="1"/>
        <v>100</v>
      </c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</row>
    <row r="47" spans="1:18" ht="47.25" x14ac:dyDescent="0.25">
      <c r="A47" s="49" t="s">
        <v>131</v>
      </c>
      <c r="B47" s="50" t="s">
        <v>6</v>
      </c>
      <c r="C47" s="51">
        <v>25</v>
      </c>
      <c r="D47" s="51">
        <v>25</v>
      </c>
      <c r="E47" s="51">
        <f t="shared" si="1"/>
        <v>100</v>
      </c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</row>
    <row r="48" spans="1:18" ht="15.75" x14ac:dyDescent="0.25">
      <c r="A48" s="49" t="s">
        <v>115</v>
      </c>
      <c r="B48" s="50" t="s">
        <v>102</v>
      </c>
      <c r="C48" s="51">
        <v>27</v>
      </c>
      <c r="D48" s="51">
        <v>27</v>
      </c>
      <c r="E48" s="51">
        <f t="shared" si="1"/>
        <v>100</v>
      </c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</row>
    <row r="49" spans="1:18" ht="31.5" x14ac:dyDescent="0.25">
      <c r="A49" s="49" t="s">
        <v>116</v>
      </c>
      <c r="B49" s="50" t="s">
        <v>102</v>
      </c>
      <c r="C49" s="51">
        <v>21</v>
      </c>
      <c r="D49" s="51">
        <v>21</v>
      </c>
      <c r="E49" s="51">
        <f t="shared" si="1"/>
        <v>100</v>
      </c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</row>
    <row r="50" spans="1:18" ht="31.5" x14ac:dyDescent="0.25">
      <c r="A50" s="49" t="s">
        <v>117</v>
      </c>
      <c r="B50" s="50" t="s">
        <v>102</v>
      </c>
      <c r="C50" s="51">
        <v>1</v>
      </c>
      <c r="D50" s="51">
        <v>1</v>
      </c>
      <c r="E50" s="51">
        <f t="shared" si="1"/>
        <v>100</v>
      </c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</row>
    <row r="51" spans="1:18" ht="47.25" x14ac:dyDescent="0.25">
      <c r="A51" s="49" t="s">
        <v>118</v>
      </c>
      <c r="B51" s="50" t="s">
        <v>6</v>
      </c>
      <c r="C51" s="51">
        <v>16.5</v>
      </c>
      <c r="D51" s="51">
        <v>16.5</v>
      </c>
      <c r="E51" s="51">
        <f t="shared" si="1"/>
        <v>100</v>
      </c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</row>
    <row r="52" spans="1:18" ht="63" x14ac:dyDescent="0.25">
      <c r="A52" s="49" t="s">
        <v>112</v>
      </c>
      <c r="B52" s="50" t="s">
        <v>6</v>
      </c>
      <c r="C52" s="51">
        <v>100</v>
      </c>
      <c r="D52" s="51">
        <v>100</v>
      </c>
      <c r="E52" s="51">
        <f t="shared" si="1"/>
        <v>100</v>
      </c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</row>
    <row r="53" spans="1:18" ht="15.75" x14ac:dyDescent="0.25">
      <c r="A53" s="152" t="s">
        <v>148</v>
      </c>
      <c r="B53" s="153"/>
      <c r="C53" s="153"/>
      <c r="D53" s="153"/>
      <c r="E53" s="154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 ht="75" x14ac:dyDescent="0.25">
      <c r="A54" s="81" t="s">
        <v>88</v>
      </c>
      <c r="B54" s="50" t="s">
        <v>6</v>
      </c>
      <c r="C54" s="75">
        <v>0</v>
      </c>
      <c r="D54" s="51">
        <v>0</v>
      </c>
      <c r="E54" s="51">
        <v>100</v>
      </c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 ht="90" x14ac:dyDescent="0.25">
      <c r="A55" s="81" t="s">
        <v>87</v>
      </c>
      <c r="B55" s="50" t="s">
        <v>6</v>
      </c>
      <c r="C55" s="75">
        <v>0</v>
      </c>
      <c r="D55" s="51">
        <v>0</v>
      </c>
      <c r="E55" s="51">
        <v>100</v>
      </c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 x14ac:dyDescent="0.25">
      <c r="A56" s="149" t="s">
        <v>147</v>
      </c>
      <c r="B56" s="150"/>
      <c r="C56" s="150"/>
      <c r="D56" s="150"/>
      <c r="E56" s="151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 ht="90" x14ac:dyDescent="0.25">
      <c r="A57" s="81" t="s">
        <v>9</v>
      </c>
      <c r="B57" s="50" t="s">
        <v>6</v>
      </c>
      <c r="C57" s="51">
        <v>41</v>
      </c>
      <c r="D57" s="51">
        <v>41</v>
      </c>
      <c r="E57" s="51">
        <f t="shared" ref="E57:E62" si="2">D57/C57*100</f>
        <v>100</v>
      </c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 ht="30" x14ac:dyDescent="0.25">
      <c r="A58" s="81" t="s">
        <v>89</v>
      </c>
      <c r="B58" s="50" t="s">
        <v>6</v>
      </c>
      <c r="C58" s="51">
        <v>0</v>
      </c>
      <c r="D58" s="51">
        <v>0</v>
      </c>
      <c r="E58" s="51">
        <v>100</v>
      </c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 ht="30" x14ac:dyDescent="0.25">
      <c r="A59" s="81" t="s">
        <v>10</v>
      </c>
      <c r="B59" s="50" t="s">
        <v>6</v>
      </c>
      <c r="C59" s="75">
        <v>99</v>
      </c>
      <c r="D59" s="51">
        <v>99</v>
      </c>
      <c r="E59" s="51">
        <f t="shared" si="2"/>
        <v>100</v>
      </c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 ht="45" x14ac:dyDescent="0.25">
      <c r="A60" s="81" t="s">
        <v>90</v>
      </c>
      <c r="B60" s="50" t="s">
        <v>6</v>
      </c>
      <c r="C60" s="75">
        <v>100</v>
      </c>
      <c r="D60" s="51">
        <v>100</v>
      </c>
      <c r="E60" s="51">
        <f>100-D60/C60*100+100</f>
        <v>100</v>
      </c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 ht="30" x14ac:dyDescent="0.25">
      <c r="A61" s="81" t="s">
        <v>91</v>
      </c>
      <c r="B61" s="97" t="s">
        <v>6</v>
      </c>
      <c r="C61" s="75">
        <v>33</v>
      </c>
      <c r="D61" s="51">
        <v>33</v>
      </c>
      <c r="E61" s="51">
        <f t="shared" si="2"/>
        <v>100</v>
      </c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 ht="45" x14ac:dyDescent="0.25">
      <c r="A62" s="52" t="s">
        <v>132</v>
      </c>
      <c r="B62" s="41" t="s">
        <v>6</v>
      </c>
      <c r="C62" s="47">
        <v>12</v>
      </c>
      <c r="D62" s="48">
        <v>12</v>
      </c>
      <c r="E62" s="43">
        <f t="shared" si="2"/>
        <v>100</v>
      </c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 ht="30" customHeight="1" x14ac:dyDescent="0.25">
      <c r="A63" s="143" t="s">
        <v>39</v>
      </c>
      <c r="B63" s="144"/>
      <c r="C63" s="144"/>
      <c r="D63" s="145"/>
      <c r="E63" s="59">
        <f>(E9+E10+E11+E12+E13+E14+E15+E16+E17+E18+E20+E22+E25+E26+E27+E28+E29+E30+E32+E33+E34+E35+E36+E37+E38+E40+E41+E43+E44+E45+E46+E47+E48+E49+E50+E51+E52+E54+E55+E57+E58+E59+E60+E61+E62)/45</f>
        <v>100</v>
      </c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 x14ac:dyDescent="0.25">
      <c r="A64" s="142"/>
      <c r="B64" s="142"/>
      <c r="C64" s="142"/>
      <c r="D64" s="142"/>
      <c r="E64" s="14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 x14ac:dyDescent="0.25">
      <c r="A65" s="9"/>
      <c r="B65" s="9"/>
      <c r="C65" s="9"/>
      <c r="D65" s="9"/>
      <c r="E65" s="9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 x14ac:dyDescent="0.25">
      <c r="A66" s="9"/>
      <c r="B66" s="9"/>
      <c r="C66" s="9"/>
      <c r="D66" s="9"/>
      <c r="E66" s="9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 ht="18.75" x14ac:dyDescent="0.3">
      <c r="A67" s="127" t="s">
        <v>105</v>
      </c>
      <c r="B67" s="128"/>
      <c r="C67" s="128"/>
      <c r="D67" s="128" t="s">
        <v>133</v>
      </c>
      <c r="E67" s="9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 x14ac:dyDescent="0.25">
      <c r="A68" s="9"/>
      <c r="B68" s="9"/>
      <c r="C68" s="9"/>
      <c r="D68" s="9"/>
      <c r="E68" s="9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 x14ac:dyDescent="0.25">
      <c r="A69" s="9"/>
      <c r="B69" s="9"/>
      <c r="C69" s="9"/>
      <c r="D69" s="9"/>
      <c r="E69" s="9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 x14ac:dyDescent="0.25">
      <c r="A70" s="9"/>
      <c r="B70" s="9"/>
      <c r="C70" s="9"/>
      <c r="D70" s="9"/>
      <c r="E70" s="9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 x14ac:dyDescent="0.25">
      <c r="A71" s="9"/>
      <c r="B71" s="9"/>
      <c r="C71" s="9"/>
      <c r="D71" s="9"/>
      <c r="E71" s="9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 x14ac:dyDescent="0.25">
      <c r="A72" s="9"/>
      <c r="B72" s="9"/>
      <c r="C72" s="9"/>
      <c r="D72" s="9"/>
      <c r="E72" s="9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 x14ac:dyDescent="0.25">
      <c r="A73" s="96" t="s">
        <v>129</v>
      </c>
      <c r="B73" s="9"/>
      <c r="C73" s="9"/>
      <c r="D73" s="9"/>
      <c r="E73" s="9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 x14ac:dyDescent="0.25">
      <c r="A74" s="9"/>
      <c r="B74" s="9"/>
      <c r="C74" s="9"/>
      <c r="D74" s="9"/>
      <c r="E74" s="9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 x14ac:dyDescent="0.25">
      <c r="A75" s="9"/>
      <c r="B75" s="9"/>
      <c r="C75" s="9"/>
      <c r="D75" s="9"/>
      <c r="E75" s="9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 x14ac:dyDescent="0.25">
      <c r="A76" s="9"/>
      <c r="B76" s="9"/>
      <c r="C76" s="9"/>
      <c r="D76" s="9"/>
      <c r="E76" s="9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 x14ac:dyDescent="0.25">
      <c r="A77" s="9"/>
      <c r="B77" s="9"/>
      <c r="C77" s="9"/>
      <c r="D77" s="9"/>
      <c r="E77" s="9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 x14ac:dyDescent="0.25">
      <c r="A78" s="9"/>
      <c r="B78" s="9"/>
      <c r="C78" s="9"/>
      <c r="D78" s="9"/>
      <c r="E78" s="9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 x14ac:dyDescent="0.25">
      <c r="A79" s="9"/>
      <c r="B79" s="9"/>
      <c r="C79" s="9"/>
      <c r="D79" s="9"/>
      <c r="E79" s="9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 x14ac:dyDescent="0.25">
      <c r="A80" s="9"/>
      <c r="B80" s="9"/>
      <c r="C80" s="9"/>
      <c r="D80" s="9"/>
      <c r="E80" s="9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 x14ac:dyDescent="0.25">
      <c r="A81" s="9"/>
      <c r="B81" s="9"/>
      <c r="C81" s="9"/>
      <c r="D81" s="9"/>
      <c r="E81" s="9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 x14ac:dyDescent="0.25">
      <c r="A82" s="9"/>
      <c r="B82" s="9"/>
      <c r="C82" s="9"/>
      <c r="D82" s="9"/>
      <c r="E82" s="9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 x14ac:dyDescent="0.25">
      <c r="A83" s="9"/>
      <c r="B83" s="9"/>
      <c r="C83" s="9"/>
      <c r="D83" s="9"/>
      <c r="E83" s="9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 x14ac:dyDescent="0.25">
      <c r="A84" s="9"/>
      <c r="B84" s="9"/>
      <c r="C84" s="9"/>
      <c r="D84" s="9"/>
      <c r="E84" s="9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 x14ac:dyDescent="0.25">
      <c r="A85" s="9"/>
      <c r="B85" s="9"/>
      <c r="C85" s="9"/>
      <c r="D85" s="9"/>
      <c r="E85" s="9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 x14ac:dyDescent="0.25">
      <c r="A86" s="9"/>
      <c r="B86" s="9"/>
      <c r="C86" s="9"/>
      <c r="D86" s="9"/>
      <c r="E86" s="9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 x14ac:dyDescent="0.25">
      <c r="A87" s="9"/>
      <c r="B87" s="9"/>
      <c r="C87" s="9"/>
      <c r="D87" s="9"/>
      <c r="E87" s="9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 x14ac:dyDescent="0.25">
      <c r="A88" s="9"/>
      <c r="B88" s="9"/>
      <c r="C88" s="9"/>
      <c r="D88" s="9"/>
      <c r="E88" s="9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 x14ac:dyDescent="0.25">
      <c r="A89" s="9"/>
      <c r="B89" s="9"/>
      <c r="C89" s="9"/>
      <c r="D89" s="9"/>
      <c r="E89" s="9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 x14ac:dyDescent="0.25">
      <c r="A90" s="9"/>
      <c r="B90" s="9"/>
      <c r="C90" s="9"/>
      <c r="D90" s="9"/>
      <c r="E90" s="9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 x14ac:dyDescent="0.25">
      <c r="A91" s="9"/>
      <c r="B91" s="9"/>
      <c r="C91" s="9"/>
      <c r="D91" s="9"/>
      <c r="E91" s="9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 x14ac:dyDescent="0.25">
      <c r="A92" s="9"/>
      <c r="B92" s="9"/>
      <c r="C92" s="9"/>
      <c r="D92" s="9"/>
      <c r="E92" s="9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 x14ac:dyDescent="0.25">
      <c r="A93" s="9"/>
      <c r="B93" s="9"/>
      <c r="C93" s="9"/>
      <c r="D93" s="9"/>
      <c r="E93" s="9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 x14ac:dyDescent="0.25">
      <c r="A94" s="9"/>
      <c r="B94" s="9"/>
      <c r="C94" s="9"/>
      <c r="D94" s="9"/>
      <c r="E94" s="9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 x14ac:dyDescent="0.25">
      <c r="A95" s="9"/>
      <c r="B95" s="9"/>
      <c r="C95" s="9"/>
      <c r="D95" s="9"/>
      <c r="E95" s="9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 x14ac:dyDescent="0.25">
      <c r="A96" s="9"/>
      <c r="B96" s="9"/>
      <c r="C96" s="9"/>
      <c r="D96" s="9"/>
      <c r="E96" s="9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 x14ac:dyDescent="0.25">
      <c r="A97" s="9"/>
      <c r="B97" s="9"/>
      <c r="C97" s="9"/>
      <c r="D97" s="9"/>
      <c r="E97" s="9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 x14ac:dyDescent="0.25">
      <c r="A98" s="9"/>
      <c r="B98" s="9"/>
      <c r="C98" s="9"/>
      <c r="D98" s="9"/>
      <c r="E98" s="9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 x14ac:dyDescent="0.25">
      <c r="A99" s="9"/>
      <c r="B99" s="9"/>
      <c r="C99" s="9"/>
      <c r="D99" s="9"/>
      <c r="E99" s="9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 x14ac:dyDescent="0.25">
      <c r="A100" s="9"/>
      <c r="B100" s="9"/>
      <c r="C100" s="9"/>
      <c r="D100" s="9"/>
      <c r="E100" s="9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 x14ac:dyDescent="0.25">
      <c r="A101" s="9"/>
      <c r="B101" s="9"/>
      <c r="C101" s="9"/>
      <c r="D101" s="9"/>
      <c r="E101" s="9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 x14ac:dyDescent="0.25">
      <c r="A102" s="9"/>
      <c r="B102" s="9"/>
      <c r="C102" s="9"/>
      <c r="D102" s="9"/>
      <c r="E102" s="9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 x14ac:dyDescent="0.25">
      <c r="A103" s="9"/>
      <c r="B103" s="9"/>
      <c r="C103" s="9"/>
      <c r="D103" s="9"/>
      <c r="E103" s="9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 x14ac:dyDescent="0.25">
      <c r="A104" s="9"/>
      <c r="B104" s="9"/>
      <c r="C104" s="9"/>
      <c r="D104" s="9"/>
      <c r="E104" s="9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 x14ac:dyDescent="0.25">
      <c r="A105" s="9"/>
      <c r="B105" s="9"/>
      <c r="C105" s="9"/>
      <c r="D105" s="9"/>
      <c r="E105" s="9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 x14ac:dyDescent="0.25">
      <c r="A106" s="9"/>
      <c r="B106" s="9"/>
      <c r="C106" s="9"/>
      <c r="D106" s="9"/>
      <c r="E106" s="9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 x14ac:dyDescent="0.25">
      <c r="A107" s="9"/>
      <c r="B107" s="9"/>
      <c r="C107" s="9"/>
      <c r="D107" s="9"/>
      <c r="E107" s="9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 x14ac:dyDescent="0.25">
      <c r="A108" s="9"/>
      <c r="B108" s="9"/>
      <c r="C108" s="9"/>
      <c r="D108" s="9"/>
      <c r="E108" s="9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</sheetData>
  <mergeCells count="10">
    <mergeCell ref="A3:E3"/>
    <mergeCell ref="A5:E5"/>
    <mergeCell ref="D1:E1"/>
    <mergeCell ref="A64:E64"/>
    <mergeCell ref="A63:D63"/>
    <mergeCell ref="A8:E8"/>
    <mergeCell ref="A21:E21"/>
    <mergeCell ref="A53:E53"/>
    <mergeCell ref="A56:E56"/>
    <mergeCell ref="A42:E42"/>
  </mergeCells>
  <pageMargins left="0.70866141732283472" right="0.70866141732283472" top="0.74803149606299213" bottom="0.74803149606299213" header="0.31496062992125984" footer="0.31496062992125984"/>
  <pageSetup paperSize="9" scale="67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3"/>
  <sheetViews>
    <sheetView tabSelected="1" topLeftCell="A68" workbookViewId="0">
      <selection activeCell="D29" sqref="D29"/>
    </sheetView>
  </sheetViews>
  <sheetFormatPr defaultRowHeight="15" x14ac:dyDescent="0.25"/>
  <cols>
    <col min="1" max="1" width="53.28515625" customWidth="1"/>
    <col min="2" max="2" width="17.42578125" customWidth="1"/>
    <col min="3" max="3" width="24.5703125" customWidth="1"/>
    <col min="4" max="4" width="25.28515625" customWidth="1"/>
    <col min="5" max="5" width="11.5703125" customWidth="1"/>
    <col min="6" max="6" width="21.140625" customWidth="1"/>
    <col min="7" max="7" width="10.5703125" bestFit="1" customWidth="1"/>
    <col min="8" max="8" width="11.5703125" bestFit="1" customWidth="1"/>
    <col min="13" max="13" width="10.7109375" customWidth="1"/>
    <col min="14" max="14" width="10.85546875" customWidth="1"/>
    <col min="16" max="16" width="11.42578125" bestFit="1" customWidth="1"/>
    <col min="20" max="20" width="10.5703125" bestFit="1" customWidth="1"/>
  </cols>
  <sheetData>
    <row r="1" spans="1:18" x14ac:dyDescent="0.25">
      <c r="A1" s="37"/>
      <c r="B1" s="37"/>
      <c r="C1" s="37"/>
      <c r="D1" s="37"/>
      <c r="E1" s="155"/>
      <c r="F1" s="155"/>
    </row>
    <row r="2" spans="1:18" x14ac:dyDescent="0.25">
      <c r="A2" s="37"/>
      <c r="B2" s="37"/>
      <c r="C2" s="37"/>
      <c r="D2" s="37"/>
      <c r="E2" s="37"/>
      <c r="F2" s="37"/>
    </row>
    <row r="3" spans="1:18" ht="15.75" x14ac:dyDescent="0.25">
      <c r="A3" s="174" t="s">
        <v>35</v>
      </c>
      <c r="B3" s="174"/>
      <c r="C3" s="174"/>
      <c r="D3" s="174"/>
      <c r="E3" s="174"/>
      <c r="F3" s="174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x14ac:dyDescent="0.25">
      <c r="A4" s="32"/>
      <c r="B4" s="32"/>
      <c r="C4" s="32"/>
      <c r="D4" s="32"/>
      <c r="E4" s="32"/>
      <c r="F4" s="31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ht="15.75" x14ac:dyDescent="0.25">
      <c r="A5" s="159" t="s">
        <v>13</v>
      </c>
      <c r="B5" s="159"/>
      <c r="C5" s="159"/>
      <c r="D5" s="159"/>
      <c r="E5" s="159"/>
      <c r="F5" s="31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ht="15.75" x14ac:dyDescent="0.25">
      <c r="A6" s="33"/>
      <c r="B6" s="33"/>
      <c r="C6" s="33"/>
      <c r="D6" s="33"/>
      <c r="E6" s="33"/>
      <c r="F6" s="31" t="s">
        <v>61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ht="75" x14ac:dyDescent="0.25">
      <c r="A7" s="35" t="s">
        <v>14</v>
      </c>
      <c r="B7" s="36" t="s">
        <v>23</v>
      </c>
      <c r="C7" s="36" t="s">
        <v>1</v>
      </c>
      <c r="D7" s="36" t="s">
        <v>2</v>
      </c>
      <c r="E7" s="36" t="s">
        <v>3</v>
      </c>
      <c r="F7" s="36" t="s">
        <v>38</v>
      </c>
      <c r="G7" s="3"/>
      <c r="H7" s="3"/>
      <c r="I7" s="3"/>
      <c r="J7" s="3"/>
      <c r="K7" s="3"/>
      <c r="L7" s="2"/>
      <c r="M7" s="2"/>
      <c r="N7" s="2"/>
      <c r="O7" s="2"/>
      <c r="P7" s="2"/>
      <c r="Q7" s="2"/>
      <c r="R7" s="2"/>
    </row>
    <row r="8" spans="1:18" x14ac:dyDescent="0.25">
      <c r="A8" s="163" t="s">
        <v>144</v>
      </c>
      <c r="B8" s="163"/>
      <c r="C8" s="163"/>
      <c r="D8" s="163"/>
      <c r="E8" s="163"/>
      <c r="F8" s="163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18" ht="31.5" x14ac:dyDescent="0.25">
      <c r="A9" s="167" t="s">
        <v>119</v>
      </c>
      <c r="B9" s="110" t="s">
        <v>24</v>
      </c>
      <c r="C9" s="53">
        <v>40.200000000000003</v>
      </c>
      <c r="D9" s="53">
        <v>40.200000000000003</v>
      </c>
      <c r="E9" s="54">
        <v>100</v>
      </c>
      <c r="F9" s="55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ht="31.5" x14ac:dyDescent="0.25">
      <c r="A10" s="168"/>
      <c r="B10" s="44" t="s">
        <v>25</v>
      </c>
      <c r="C10" s="53">
        <v>40200</v>
      </c>
      <c r="D10" s="53">
        <v>40200</v>
      </c>
      <c r="E10" s="54">
        <v>100</v>
      </c>
      <c r="F10" s="55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</row>
    <row r="11" spans="1:18" ht="35.25" customHeight="1" x14ac:dyDescent="0.25">
      <c r="A11" s="40" t="s">
        <v>15</v>
      </c>
      <c r="B11" s="41" t="s">
        <v>24</v>
      </c>
      <c r="C11" s="42">
        <f>153816.5+95773.3</f>
        <v>249589.8</v>
      </c>
      <c r="D11" s="42">
        <v>236205.3</v>
      </c>
      <c r="E11" s="43">
        <f t="shared" ref="E11:E14" si="0">D11/C11*100</f>
        <v>94.637401047638974</v>
      </c>
      <c r="F11" s="2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18" ht="47.25" x14ac:dyDescent="0.25">
      <c r="A12" s="40" t="s">
        <v>16</v>
      </c>
      <c r="B12" s="61" t="s">
        <v>25</v>
      </c>
      <c r="C12" s="42">
        <f>417451.8+35425.2</f>
        <v>452877</v>
      </c>
      <c r="D12" s="42">
        <v>452877</v>
      </c>
      <c r="E12" s="43">
        <f t="shared" si="0"/>
        <v>100</v>
      </c>
      <c r="F12" s="2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spans="1:18" ht="94.5" x14ac:dyDescent="0.25">
      <c r="A13" s="45" t="s">
        <v>17</v>
      </c>
      <c r="B13" s="61" t="s">
        <v>25</v>
      </c>
      <c r="C13" s="43">
        <v>5710</v>
      </c>
      <c r="D13" s="43">
        <v>5710</v>
      </c>
      <c r="E13" s="43">
        <f t="shared" si="0"/>
        <v>100</v>
      </c>
      <c r="F13" s="69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1:18" ht="31.5" x14ac:dyDescent="0.25">
      <c r="A14" s="45" t="s">
        <v>136</v>
      </c>
      <c r="B14" s="41" t="s">
        <v>24</v>
      </c>
      <c r="C14" s="43">
        <v>179.4</v>
      </c>
      <c r="D14" s="43">
        <v>179.4</v>
      </c>
      <c r="E14" s="43">
        <f t="shared" si="0"/>
        <v>100</v>
      </c>
      <c r="F14" s="6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</row>
    <row r="15" spans="1:18" ht="32.25" customHeight="1" x14ac:dyDescent="0.25">
      <c r="A15" s="160" t="s">
        <v>18</v>
      </c>
      <c r="B15" s="160"/>
      <c r="C15" s="58">
        <f>SUM(C9:C14)</f>
        <v>748596.4</v>
      </c>
      <c r="D15" s="58">
        <f>SUM(D9:D14)</f>
        <v>735211.9</v>
      </c>
      <c r="E15" s="58">
        <f>D15/C15*100</f>
        <v>98.212053918506697</v>
      </c>
      <c r="F15" s="56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18" ht="32.25" customHeight="1" x14ac:dyDescent="0.25">
      <c r="A16" s="156" t="s">
        <v>26</v>
      </c>
      <c r="B16" s="156"/>
      <c r="C16" s="59">
        <f>C9+C11+C14</f>
        <v>249809.4</v>
      </c>
      <c r="D16" s="59">
        <f>D9+D11+D14</f>
        <v>236424.9</v>
      </c>
      <c r="E16" s="59">
        <f>D16/C16*100</f>
        <v>94.642115148589284</v>
      </c>
      <c r="F16" s="39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 ht="32.25" customHeight="1" x14ac:dyDescent="0.25">
      <c r="A17" s="161" t="s">
        <v>27</v>
      </c>
      <c r="B17" s="162"/>
      <c r="C17" s="59">
        <f>C10+C12+C13</f>
        <v>498787</v>
      </c>
      <c r="D17" s="59">
        <f>D10+D12+D13</f>
        <v>498787</v>
      </c>
      <c r="E17" s="59">
        <f>D17/C17*100</f>
        <v>100</v>
      </c>
      <c r="F17" s="39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 x14ac:dyDescent="0.25">
      <c r="A18" s="164" t="s">
        <v>145</v>
      </c>
      <c r="B18" s="165"/>
      <c r="C18" s="165"/>
      <c r="D18" s="165"/>
      <c r="E18" s="165"/>
      <c r="F18" s="166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 ht="50.25" customHeight="1" x14ac:dyDescent="0.25">
      <c r="A19" s="170" t="s">
        <v>103</v>
      </c>
      <c r="B19" s="44" t="s">
        <v>24</v>
      </c>
      <c r="C19" s="43">
        <v>514.4</v>
      </c>
      <c r="D19" s="43">
        <v>514.4</v>
      </c>
      <c r="E19" s="54">
        <f>D19/C19*100</f>
        <v>100</v>
      </c>
      <c r="F19" s="111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</row>
    <row r="20" spans="1:18" ht="50.25" customHeight="1" x14ac:dyDescent="0.25">
      <c r="A20" s="171"/>
      <c r="B20" s="44" t="s">
        <v>25</v>
      </c>
      <c r="C20" s="43">
        <v>5200.8</v>
      </c>
      <c r="D20" s="43">
        <v>5200.8</v>
      </c>
      <c r="E20" s="54">
        <f>D20/C20*100</f>
        <v>100</v>
      </c>
      <c r="F20" s="111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</row>
    <row r="21" spans="1:18" ht="47.25" customHeight="1" x14ac:dyDescent="0.25">
      <c r="A21" s="176" t="s">
        <v>134</v>
      </c>
      <c r="B21" s="44" t="s">
        <v>24</v>
      </c>
      <c r="C21" s="17">
        <v>818.1</v>
      </c>
      <c r="D21" s="17">
        <v>818.1</v>
      </c>
      <c r="E21" s="54">
        <v>100</v>
      </c>
      <c r="F21" s="112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</row>
    <row r="22" spans="1:18" ht="37.5" customHeight="1" x14ac:dyDescent="0.25">
      <c r="A22" s="177"/>
      <c r="B22" s="44" t="s">
        <v>25</v>
      </c>
      <c r="C22" s="17">
        <v>8271</v>
      </c>
      <c r="D22" s="17">
        <v>8271</v>
      </c>
      <c r="E22" s="54">
        <v>100</v>
      </c>
      <c r="F22" s="112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</row>
    <row r="23" spans="1:18" hidden="1" x14ac:dyDescent="0.25">
      <c r="A23" s="178"/>
      <c r="B23" s="60"/>
      <c r="C23" s="17"/>
      <c r="D23" s="17"/>
      <c r="E23" s="54"/>
      <c r="F23" s="112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</row>
    <row r="24" spans="1:18" ht="71.25" customHeight="1" x14ac:dyDescent="0.25">
      <c r="A24" s="170" t="s">
        <v>75</v>
      </c>
      <c r="B24" s="44" t="s">
        <v>24</v>
      </c>
      <c r="C24" s="17">
        <v>1000</v>
      </c>
      <c r="D24" s="17">
        <v>1000</v>
      </c>
      <c r="E24" s="54">
        <v>100</v>
      </c>
      <c r="F24" s="112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</row>
    <row r="25" spans="1:18" ht="34.5" customHeight="1" x14ac:dyDescent="0.25">
      <c r="A25" s="171"/>
      <c r="B25" s="44" t="s">
        <v>25</v>
      </c>
      <c r="C25" s="17">
        <v>3800</v>
      </c>
      <c r="D25" s="17">
        <v>3800</v>
      </c>
      <c r="E25" s="54">
        <v>100</v>
      </c>
      <c r="F25" s="112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18" ht="47.25" customHeight="1" x14ac:dyDescent="0.25">
      <c r="A26" s="104" t="s">
        <v>137</v>
      </c>
      <c r="B26" s="44" t="s">
        <v>24</v>
      </c>
      <c r="C26" s="54">
        <v>0</v>
      </c>
      <c r="D26" s="54">
        <v>0</v>
      </c>
      <c r="E26" s="54">
        <v>100</v>
      </c>
      <c r="F26" s="55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 ht="33.75" customHeight="1" x14ac:dyDescent="0.25">
      <c r="A27" s="104" t="s">
        <v>136</v>
      </c>
      <c r="B27" s="44" t="s">
        <v>24</v>
      </c>
      <c r="C27" s="54">
        <v>476.6</v>
      </c>
      <c r="D27" s="54">
        <v>476.6</v>
      </c>
      <c r="E27" s="54">
        <v>100</v>
      </c>
      <c r="F27" s="55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</row>
    <row r="28" spans="1:18" ht="50.25" customHeight="1" x14ac:dyDescent="0.25">
      <c r="A28" s="104" t="s">
        <v>138</v>
      </c>
      <c r="B28" s="44" t="s">
        <v>24</v>
      </c>
      <c r="C28" s="54">
        <v>4053.1</v>
      </c>
      <c r="D28" s="54">
        <v>3964.4</v>
      </c>
      <c r="E28" s="54">
        <v>100</v>
      </c>
      <c r="F28" s="55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</row>
    <row r="29" spans="1:18" ht="118.5" customHeight="1" x14ac:dyDescent="0.25">
      <c r="A29" s="46" t="s">
        <v>19</v>
      </c>
      <c r="B29" s="61" t="s">
        <v>25</v>
      </c>
      <c r="C29" s="43">
        <v>581184</v>
      </c>
      <c r="D29" s="43">
        <v>581184</v>
      </c>
      <c r="E29" s="43">
        <v>100</v>
      </c>
      <c r="F29" s="22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</row>
    <row r="30" spans="1:18" ht="94.5" x14ac:dyDescent="0.25">
      <c r="A30" s="46" t="s">
        <v>20</v>
      </c>
      <c r="B30" s="61" t="s">
        <v>25</v>
      </c>
      <c r="C30" s="43">
        <v>8300.5</v>
      </c>
      <c r="D30" s="43">
        <v>8300.5</v>
      </c>
      <c r="E30" s="43">
        <f t="shared" ref="E30:E54" si="1">D30/C30*100</f>
        <v>100</v>
      </c>
      <c r="F30" s="69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 ht="47.25" x14ac:dyDescent="0.25">
      <c r="A31" s="46" t="s">
        <v>21</v>
      </c>
      <c r="B31" s="61" t="s">
        <v>25</v>
      </c>
      <c r="C31" s="43">
        <f>3440-1180</f>
        <v>2260</v>
      </c>
      <c r="D31" s="43">
        <v>1980.5</v>
      </c>
      <c r="E31" s="43">
        <f t="shared" si="1"/>
        <v>87.63274336283186</v>
      </c>
      <c r="F31" s="69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 ht="47.25" x14ac:dyDescent="0.25">
      <c r="A32" s="46" t="s">
        <v>22</v>
      </c>
      <c r="B32" s="44" t="s">
        <v>24</v>
      </c>
      <c r="C32" s="43">
        <f>109644.4+38275.6</f>
        <v>147920</v>
      </c>
      <c r="D32" s="43">
        <v>147850.20000000001</v>
      </c>
      <c r="E32" s="43">
        <f t="shared" si="1"/>
        <v>99.95281233098973</v>
      </c>
      <c r="F32" s="43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ht="31.5" x14ac:dyDescent="0.25">
      <c r="A33" s="167" t="s">
        <v>119</v>
      </c>
      <c r="B33" s="44" t="s">
        <v>24</v>
      </c>
      <c r="C33" s="43">
        <v>6.2</v>
      </c>
      <c r="D33" s="43">
        <v>6.2</v>
      </c>
      <c r="E33" s="43">
        <v>100</v>
      </c>
      <c r="F33" s="22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4"/>
      <c r="R33" s="84"/>
    </row>
    <row r="34" spans="1:18" ht="31.5" x14ac:dyDescent="0.25">
      <c r="A34" s="168"/>
      <c r="B34" s="61" t="s">
        <v>25</v>
      </c>
      <c r="C34" s="43">
        <v>6200</v>
      </c>
      <c r="D34" s="43">
        <v>6200</v>
      </c>
      <c r="E34" s="43">
        <v>100</v>
      </c>
      <c r="F34" s="22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</row>
    <row r="35" spans="1:18" ht="39.75" customHeight="1" x14ac:dyDescent="0.25">
      <c r="A35" s="167" t="s">
        <v>121</v>
      </c>
      <c r="B35" s="44" t="s">
        <v>24</v>
      </c>
      <c r="C35" s="43">
        <f>2735.7+8821</f>
        <v>11556.7</v>
      </c>
      <c r="D35" s="43">
        <f>2734.5+8821</f>
        <v>11555.5</v>
      </c>
      <c r="E35" s="43">
        <f>D35/C35*100</f>
        <v>99.989616412989861</v>
      </c>
      <c r="F35" s="43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</row>
    <row r="36" spans="1:18" ht="39.75" customHeight="1" x14ac:dyDescent="0.25">
      <c r="A36" s="169"/>
      <c r="B36" s="61" t="s">
        <v>74</v>
      </c>
      <c r="C36" s="43">
        <v>58589.8</v>
      </c>
      <c r="D36" s="43">
        <v>39486.1</v>
      </c>
      <c r="E36" s="43">
        <f t="shared" ref="E36:E37" si="2">D36/C36*100</f>
        <v>67.394153931230349</v>
      </c>
      <c r="F36" s="43"/>
      <c r="G36" s="84"/>
      <c r="H36" s="57"/>
      <c r="I36" s="84"/>
      <c r="J36" s="84"/>
      <c r="K36" s="84"/>
      <c r="L36" s="84"/>
      <c r="M36" s="84"/>
      <c r="N36" s="84"/>
      <c r="O36" s="84"/>
      <c r="P36" s="84"/>
      <c r="Q36" s="84"/>
      <c r="R36" s="84"/>
    </row>
    <row r="37" spans="1:18" ht="42.75" customHeight="1" x14ac:dyDescent="0.25">
      <c r="A37" s="168"/>
      <c r="B37" s="61" t="s">
        <v>25</v>
      </c>
      <c r="C37" s="43">
        <v>18502</v>
      </c>
      <c r="D37" s="43">
        <v>12469.3</v>
      </c>
      <c r="E37" s="43">
        <f t="shared" si="2"/>
        <v>67.39433574748675</v>
      </c>
      <c r="F37" s="43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</row>
    <row r="38" spans="1:18" ht="94.5" customHeight="1" x14ac:dyDescent="0.25">
      <c r="A38" s="105" t="s">
        <v>122</v>
      </c>
      <c r="B38" s="61" t="s">
        <v>74</v>
      </c>
      <c r="C38" s="43">
        <v>49762.400000000001</v>
      </c>
      <c r="D38" s="43">
        <v>48235.6</v>
      </c>
      <c r="E38" s="43">
        <f>D38/C38*100</f>
        <v>96.931820008681242</v>
      </c>
      <c r="F38" s="22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</row>
    <row r="39" spans="1:18" ht="105.75" customHeight="1" x14ac:dyDescent="0.25">
      <c r="A39" s="46" t="s">
        <v>70</v>
      </c>
      <c r="B39" s="61" t="s">
        <v>25</v>
      </c>
      <c r="C39" s="43">
        <v>3555.8</v>
      </c>
      <c r="D39" s="43">
        <v>3555.8</v>
      </c>
      <c r="E39" s="43">
        <f t="shared" si="1"/>
        <v>100</v>
      </c>
      <c r="F39" s="69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 ht="51" customHeight="1" x14ac:dyDescent="0.25">
      <c r="A40" s="160" t="s">
        <v>18</v>
      </c>
      <c r="B40" s="160"/>
      <c r="C40" s="58">
        <f>SUM(C19:C39)</f>
        <v>911971.4</v>
      </c>
      <c r="D40" s="58">
        <f>SUM(D19:D39)</f>
        <v>884869</v>
      </c>
      <c r="E40" s="58">
        <f>D40/C40*100</f>
        <v>97.028152417937662</v>
      </c>
      <c r="F40" s="56"/>
      <c r="G40" s="57"/>
      <c r="H40" s="57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 ht="15.75" x14ac:dyDescent="0.25">
      <c r="A41" s="156" t="s">
        <v>26</v>
      </c>
      <c r="B41" s="156"/>
      <c r="C41" s="59">
        <f>C19+C21+C24+C26+C27+C28+C32+C33+C35</f>
        <v>166345.10000000003</v>
      </c>
      <c r="D41" s="59">
        <f>D19+D21+D24+D26+D27+D28+D32+D33+D35</f>
        <v>166185.40000000002</v>
      </c>
      <c r="E41" s="59">
        <f>D41/C41*100</f>
        <v>99.903994767504415</v>
      </c>
      <c r="F41" s="39"/>
      <c r="G41" s="57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 ht="15.75" x14ac:dyDescent="0.25">
      <c r="A42" s="100"/>
      <c r="B42" s="102" t="s">
        <v>76</v>
      </c>
      <c r="C42" s="59">
        <f>C23+C38+C36</f>
        <v>108352.20000000001</v>
      </c>
      <c r="D42" s="59">
        <f>D23+D38+D36</f>
        <v>87721.7</v>
      </c>
      <c r="E42" s="59">
        <f>D42/C42*100</f>
        <v>80.959777466447363</v>
      </c>
      <c r="F42" s="39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</row>
    <row r="43" spans="1:18" ht="15.75" x14ac:dyDescent="0.25">
      <c r="A43" s="161" t="s">
        <v>27</v>
      </c>
      <c r="B43" s="162"/>
      <c r="C43" s="59">
        <f>C20+C22+C25+C29+C30+C31+C34+C37+C39</f>
        <v>637274.10000000009</v>
      </c>
      <c r="D43" s="59">
        <f>D20+D22+D25+D29+D30+D31+D34+D37+D39</f>
        <v>630961.90000000014</v>
      </c>
      <c r="E43" s="59">
        <f>D43/C43*100</f>
        <v>99.009499993801725</v>
      </c>
      <c r="F43" s="39"/>
      <c r="G43" s="57"/>
      <c r="H43" s="57"/>
      <c r="I43" s="8"/>
      <c r="J43" s="8"/>
      <c r="K43" s="8"/>
      <c r="L43" s="8"/>
      <c r="M43" s="8"/>
      <c r="N43" s="8"/>
      <c r="O43" s="8"/>
      <c r="P43" s="8"/>
      <c r="Q43" s="8"/>
      <c r="R43" s="8"/>
    </row>
    <row r="44" spans="1:18" ht="15.75" hidden="1" x14ac:dyDescent="0.25">
      <c r="A44" s="157" t="s">
        <v>62</v>
      </c>
      <c r="B44" s="158"/>
      <c r="C44" s="39"/>
      <c r="D44" s="39"/>
      <c r="E44" s="39" t="e">
        <f t="shared" si="1"/>
        <v>#DIV/0!</v>
      </c>
      <c r="F44" s="39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 ht="15.75" customHeight="1" x14ac:dyDescent="0.25">
      <c r="A45" s="175" t="s">
        <v>146</v>
      </c>
      <c r="B45" s="175"/>
      <c r="C45" s="175"/>
      <c r="D45" s="175"/>
      <c r="E45" s="175"/>
      <c r="F45" s="175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</row>
    <row r="46" spans="1:18" ht="36.75" customHeight="1" x14ac:dyDescent="0.25">
      <c r="A46" s="167" t="s">
        <v>119</v>
      </c>
      <c r="B46" s="44" t="s">
        <v>73</v>
      </c>
      <c r="C46" s="114">
        <v>500</v>
      </c>
      <c r="D46" s="114">
        <v>500</v>
      </c>
      <c r="E46" s="117">
        <v>100</v>
      </c>
      <c r="F46" s="113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</row>
    <row r="47" spans="1:18" ht="33.75" customHeight="1" x14ac:dyDescent="0.25">
      <c r="A47" s="168"/>
      <c r="B47" s="44" t="s">
        <v>24</v>
      </c>
      <c r="C47" s="115">
        <v>0.5</v>
      </c>
      <c r="D47" s="115">
        <v>0.5</v>
      </c>
      <c r="E47" s="117">
        <v>100</v>
      </c>
      <c r="F47" s="113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</row>
    <row r="48" spans="1:18" ht="49.5" customHeight="1" x14ac:dyDescent="0.25">
      <c r="A48" s="105" t="s">
        <v>139</v>
      </c>
      <c r="B48" s="44" t="s">
        <v>24</v>
      </c>
      <c r="C48" s="115">
        <v>498.8</v>
      </c>
      <c r="D48" s="115">
        <v>498.8</v>
      </c>
      <c r="E48" s="117">
        <v>100</v>
      </c>
      <c r="F48" s="113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9"/>
      <c r="R48" s="99"/>
    </row>
    <row r="49" spans="1:21" ht="49.5" customHeight="1" x14ac:dyDescent="0.25">
      <c r="A49" s="105" t="s">
        <v>140</v>
      </c>
      <c r="B49" s="44" t="s">
        <v>24</v>
      </c>
      <c r="C49" s="115">
        <v>11988.1</v>
      </c>
      <c r="D49" s="115">
        <v>11988.1</v>
      </c>
      <c r="E49" s="117">
        <v>100</v>
      </c>
      <c r="F49" s="113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</row>
    <row r="50" spans="1:21" ht="60" customHeight="1" x14ac:dyDescent="0.25">
      <c r="A50" s="105" t="s">
        <v>141</v>
      </c>
      <c r="B50" s="44" t="s">
        <v>73</v>
      </c>
      <c r="C50" s="115">
        <v>125</v>
      </c>
      <c r="D50" s="115">
        <v>62.4</v>
      </c>
      <c r="E50" s="117">
        <v>100</v>
      </c>
      <c r="F50" s="113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</row>
    <row r="51" spans="1:21" ht="58.5" customHeight="1" x14ac:dyDescent="0.25">
      <c r="A51" s="46" t="s">
        <v>71</v>
      </c>
      <c r="B51" s="44" t="s">
        <v>24</v>
      </c>
      <c r="C51" s="116">
        <v>76556.600000000006</v>
      </c>
      <c r="D51" s="116">
        <v>76556.600000000006</v>
      </c>
      <c r="E51" s="58">
        <f t="shared" si="1"/>
        <v>100</v>
      </c>
      <c r="F51" s="113"/>
      <c r="G51" s="20"/>
      <c r="H51" s="20"/>
      <c r="I51" s="20"/>
      <c r="J51" s="20"/>
      <c r="K51" s="20"/>
      <c r="L51" s="20"/>
      <c r="M51" s="90"/>
      <c r="N51" s="90"/>
      <c r="O51" s="90"/>
      <c r="P51" s="90"/>
      <c r="Q51" s="91"/>
      <c r="R51" s="90"/>
      <c r="S51" s="92"/>
      <c r="T51" s="90"/>
      <c r="U51" s="90"/>
    </row>
    <row r="52" spans="1:21" ht="15.75" x14ac:dyDescent="0.25">
      <c r="A52" s="160" t="s">
        <v>18</v>
      </c>
      <c r="B52" s="160"/>
      <c r="C52" s="59">
        <f>C53+C54</f>
        <v>89669.000000000015</v>
      </c>
      <c r="D52" s="59">
        <f>D53+D54</f>
        <v>89606.400000000009</v>
      </c>
      <c r="E52" s="58">
        <f t="shared" si="1"/>
        <v>99.930187690283148</v>
      </c>
      <c r="F52" s="59"/>
      <c r="G52" s="20"/>
      <c r="H52" s="20"/>
      <c r="I52" s="20"/>
      <c r="J52" s="20"/>
      <c r="K52" s="20"/>
      <c r="L52" s="20"/>
      <c r="M52" s="90"/>
      <c r="N52" s="90"/>
      <c r="O52" s="90"/>
      <c r="P52" s="90"/>
      <c r="Q52" s="91"/>
      <c r="R52" s="90"/>
      <c r="S52" s="92"/>
      <c r="T52" s="90"/>
      <c r="U52" s="90"/>
    </row>
    <row r="53" spans="1:21" ht="15.75" x14ac:dyDescent="0.25">
      <c r="A53" s="156" t="s">
        <v>26</v>
      </c>
      <c r="B53" s="156"/>
      <c r="C53" s="59">
        <f>C51+C47+C48+C49</f>
        <v>89044.000000000015</v>
      </c>
      <c r="D53" s="59">
        <f>D51+D47+D48+D49</f>
        <v>89044.000000000015</v>
      </c>
      <c r="E53" s="58">
        <f t="shared" si="1"/>
        <v>100</v>
      </c>
      <c r="F53" s="59"/>
      <c r="G53" s="20"/>
      <c r="H53" s="20"/>
      <c r="I53" s="20"/>
      <c r="J53" s="20"/>
      <c r="K53" s="20"/>
      <c r="L53" s="20"/>
      <c r="M53" s="90"/>
      <c r="N53" s="90"/>
      <c r="O53" s="90"/>
      <c r="P53" s="90"/>
      <c r="Q53" s="91"/>
      <c r="R53" s="90"/>
      <c r="S53" s="92"/>
      <c r="T53" s="90"/>
      <c r="U53" s="90"/>
    </row>
    <row r="54" spans="1:21" ht="15.75" x14ac:dyDescent="0.25">
      <c r="A54" s="172" t="s">
        <v>73</v>
      </c>
      <c r="B54" s="173"/>
      <c r="C54" s="59">
        <f>C46+C50</f>
        <v>625</v>
      </c>
      <c r="D54" s="59">
        <f>D46+D50</f>
        <v>562.4</v>
      </c>
      <c r="E54" s="58">
        <f t="shared" si="1"/>
        <v>89.983999999999995</v>
      </c>
      <c r="F54" s="59"/>
      <c r="G54" s="21"/>
      <c r="H54" s="21"/>
      <c r="I54" s="21"/>
      <c r="J54" s="21"/>
      <c r="K54" s="21"/>
      <c r="L54" s="21"/>
      <c r="M54" s="90"/>
      <c r="N54" s="90"/>
      <c r="O54" s="90"/>
      <c r="P54" s="90"/>
      <c r="Q54" s="91"/>
      <c r="R54" s="90"/>
      <c r="S54" s="92"/>
      <c r="T54" s="90"/>
      <c r="U54" s="90"/>
    </row>
    <row r="55" spans="1:21" x14ac:dyDescent="0.25">
      <c r="A55" s="164" t="s">
        <v>147</v>
      </c>
      <c r="B55" s="165"/>
      <c r="C55" s="165"/>
      <c r="D55" s="165"/>
      <c r="E55" s="165"/>
      <c r="F55" s="166"/>
      <c r="G55" s="2"/>
      <c r="H55" s="2"/>
      <c r="I55" s="2"/>
      <c r="J55" s="2"/>
      <c r="K55" s="2"/>
      <c r="L55" s="2"/>
      <c r="M55" s="90"/>
      <c r="N55" s="90"/>
      <c r="O55" s="90"/>
      <c r="P55" s="90"/>
      <c r="Q55" s="91"/>
      <c r="R55" s="90"/>
      <c r="S55" s="92"/>
      <c r="T55" s="90"/>
      <c r="U55" s="90"/>
    </row>
    <row r="56" spans="1:21" ht="79.5" customHeight="1" x14ac:dyDescent="0.25">
      <c r="A56" s="67" t="s">
        <v>78</v>
      </c>
      <c r="B56" s="44" t="s">
        <v>24</v>
      </c>
      <c r="C56" s="43">
        <v>2370.4</v>
      </c>
      <c r="D56" s="43">
        <v>2370.4</v>
      </c>
      <c r="E56" s="43">
        <f>D56/C56*100</f>
        <v>100</v>
      </c>
      <c r="F56" s="22"/>
      <c r="G56" s="8"/>
      <c r="H56" s="8"/>
      <c r="I56" s="8"/>
      <c r="J56" s="8"/>
      <c r="K56" s="8"/>
      <c r="L56" s="8"/>
      <c r="M56" s="90"/>
      <c r="N56" s="90"/>
      <c r="O56" s="90"/>
      <c r="P56" s="90"/>
      <c r="Q56" s="91"/>
      <c r="R56" s="90"/>
      <c r="S56" s="92"/>
      <c r="T56" s="90"/>
      <c r="U56" s="90"/>
    </row>
    <row r="57" spans="1:21" ht="45" customHeight="1" thickBot="1" x14ac:dyDescent="0.3">
      <c r="A57" s="67" t="s">
        <v>72</v>
      </c>
      <c r="B57" s="44" t="s">
        <v>24</v>
      </c>
      <c r="C57" s="43">
        <v>940.9</v>
      </c>
      <c r="D57" s="43">
        <v>940.9</v>
      </c>
      <c r="E57" s="43">
        <f>D57/C57*100</f>
        <v>100</v>
      </c>
      <c r="F57" s="22"/>
      <c r="G57" s="29"/>
      <c r="H57" s="29"/>
      <c r="I57" s="29"/>
      <c r="J57" s="29"/>
      <c r="K57" s="29"/>
      <c r="L57" s="29"/>
      <c r="M57" s="90"/>
      <c r="N57" s="90"/>
      <c r="O57" s="90"/>
      <c r="P57" s="90"/>
      <c r="Q57" s="91"/>
      <c r="R57" s="90"/>
      <c r="S57" s="92"/>
      <c r="T57" s="90"/>
      <c r="U57" s="90"/>
    </row>
    <row r="58" spans="1:21" ht="102" customHeight="1" x14ac:dyDescent="0.25">
      <c r="A58" s="121" t="s">
        <v>124</v>
      </c>
      <c r="B58" s="119" t="s">
        <v>24</v>
      </c>
      <c r="C58" s="43">
        <v>2760.8</v>
      </c>
      <c r="D58" s="43">
        <v>2760.8</v>
      </c>
      <c r="E58" s="43">
        <f t="shared" ref="E58:E63" si="3">D58/C58*100</f>
        <v>100</v>
      </c>
      <c r="F58" s="22"/>
      <c r="G58" s="2"/>
      <c r="H58" s="2"/>
      <c r="I58" s="2"/>
      <c r="J58" s="2"/>
      <c r="K58" s="2"/>
      <c r="L58" s="2"/>
      <c r="M58" s="90"/>
      <c r="N58" s="90"/>
      <c r="O58" s="90"/>
      <c r="P58" s="90"/>
      <c r="Q58" s="91"/>
      <c r="R58" s="90"/>
      <c r="S58" s="92"/>
      <c r="T58" s="90"/>
      <c r="U58" s="90"/>
    </row>
    <row r="59" spans="1:21" ht="48" customHeight="1" x14ac:dyDescent="0.25">
      <c r="A59" s="118" t="s">
        <v>123</v>
      </c>
      <c r="B59" s="119" t="s">
        <v>24</v>
      </c>
      <c r="C59" s="43">
        <v>59171.4</v>
      </c>
      <c r="D59" s="43">
        <v>59171.4</v>
      </c>
      <c r="E59" s="43">
        <f t="shared" si="3"/>
        <v>100</v>
      </c>
      <c r="F59" s="22"/>
      <c r="G59" s="29"/>
      <c r="H59" s="29"/>
      <c r="I59" s="29"/>
      <c r="J59" s="29"/>
      <c r="K59" s="29"/>
      <c r="L59" s="29"/>
      <c r="M59" s="90"/>
      <c r="N59" s="90"/>
      <c r="O59" s="90"/>
      <c r="P59" s="90"/>
      <c r="Q59" s="91"/>
      <c r="R59" s="90"/>
      <c r="S59" s="92"/>
      <c r="T59" s="90"/>
      <c r="U59" s="90"/>
    </row>
    <row r="60" spans="1:21" ht="45" x14ac:dyDescent="0.25">
      <c r="A60" s="67" t="s">
        <v>28</v>
      </c>
      <c r="B60" s="68" t="s">
        <v>24</v>
      </c>
      <c r="C60" s="43">
        <v>363.8</v>
      </c>
      <c r="D60" s="43">
        <v>363.8</v>
      </c>
      <c r="E60" s="43">
        <f t="shared" si="3"/>
        <v>100</v>
      </c>
      <c r="F60" s="22"/>
      <c r="G60" s="2"/>
      <c r="H60" s="2"/>
      <c r="I60" s="2"/>
      <c r="J60" s="2"/>
      <c r="K60" s="2"/>
      <c r="L60" s="2"/>
      <c r="M60" s="90"/>
      <c r="N60" s="90"/>
      <c r="O60" s="90"/>
      <c r="P60" s="90"/>
      <c r="Q60" s="91"/>
      <c r="R60" s="90"/>
      <c r="S60" s="92"/>
      <c r="T60" s="90"/>
      <c r="U60" s="90"/>
    </row>
    <row r="61" spans="1:21" ht="30" x14ac:dyDescent="0.25">
      <c r="A61" s="52" t="s">
        <v>79</v>
      </c>
      <c r="B61" s="120" t="s">
        <v>24</v>
      </c>
      <c r="C61" s="43">
        <v>75.2</v>
      </c>
      <c r="D61" s="43">
        <v>75.2</v>
      </c>
      <c r="E61" s="43">
        <f t="shared" si="3"/>
        <v>100</v>
      </c>
      <c r="F61" s="22"/>
      <c r="G61" s="29"/>
      <c r="H61" s="29"/>
      <c r="I61" s="29"/>
      <c r="J61" s="29"/>
      <c r="K61" s="29"/>
      <c r="L61" s="29"/>
      <c r="M61" s="90"/>
      <c r="N61" s="90"/>
      <c r="O61" s="90"/>
      <c r="P61" s="90"/>
      <c r="Q61" s="91"/>
      <c r="R61" s="90"/>
      <c r="S61" s="92"/>
      <c r="T61" s="90"/>
      <c r="U61" s="90"/>
    </row>
    <row r="62" spans="1:21" ht="45" x14ac:dyDescent="0.25">
      <c r="A62" s="52" t="s">
        <v>80</v>
      </c>
      <c r="B62" s="120" t="s">
        <v>24</v>
      </c>
      <c r="C62" s="43">
        <v>289.5</v>
      </c>
      <c r="D62" s="43">
        <v>289.5</v>
      </c>
      <c r="E62" s="43">
        <f t="shared" si="3"/>
        <v>100</v>
      </c>
      <c r="F62" s="22"/>
      <c r="G62" s="29"/>
      <c r="H62" s="29"/>
      <c r="I62" s="29"/>
      <c r="J62" s="29"/>
      <c r="K62" s="29"/>
      <c r="L62" s="29"/>
      <c r="M62" s="90"/>
      <c r="N62" s="90"/>
      <c r="O62" s="90"/>
      <c r="P62" s="90"/>
      <c r="Q62" s="91"/>
      <c r="R62" s="90"/>
      <c r="S62" s="92"/>
      <c r="T62" s="90"/>
      <c r="U62" s="90"/>
    </row>
    <row r="63" spans="1:21" ht="30" customHeight="1" x14ac:dyDescent="0.25">
      <c r="A63" s="122" t="s">
        <v>142</v>
      </c>
      <c r="B63" s="120" t="s">
        <v>24</v>
      </c>
      <c r="C63" s="43">
        <v>3459.3</v>
      </c>
      <c r="D63" s="43">
        <v>3459.3</v>
      </c>
      <c r="E63" s="43">
        <f t="shared" si="3"/>
        <v>100</v>
      </c>
      <c r="F63" s="43"/>
      <c r="G63" s="86"/>
      <c r="H63" s="86"/>
      <c r="I63" s="86"/>
      <c r="J63" s="86"/>
      <c r="K63" s="86"/>
      <c r="L63" s="86"/>
      <c r="M63" s="90"/>
      <c r="N63" s="90"/>
      <c r="O63" s="90"/>
      <c r="P63" s="90"/>
      <c r="Q63" s="91"/>
      <c r="R63" s="90"/>
      <c r="S63" s="92"/>
      <c r="T63" s="90"/>
      <c r="U63" s="90"/>
    </row>
    <row r="64" spans="1:21" ht="30" x14ac:dyDescent="0.25">
      <c r="A64" s="67" t="s">
        <v>29</v>
      </c>
      <c r="B64" s="68" t="s">
        <v>24</v>
      </c>
      <c r="C64" s="43">
        <v>9398.6</v>
      </c>
      <c r="D64" s="43">
        <v>9398.6</v>
      </c>
      <c r="E64" s="43">
        <f t="shared" ref="E64:E79" si="4">D64/C64*100</f>
        <v>100</v>
      </c>
      <c r="F64" s="22"/>
      <c r="G64" s="2"/>
      <c r="H64" s="2"/>
      <c r="I64" s="2"/>
      <c r="J64" s="2"/>
      <c r="K64" s="2"/>
      <c r="L64" s="2"/>
      <c r="M64" s="90"/>
      <c r="N64" s="90"/>
      <c r="O64" s="90"/>
      <c r="P64" s="90"/>
      <c r="Q64" s="91"/>
      <c r="R64" s="90"/>
      <c r="S64" s="92"/>
      <c r="T64" s="90"/>
      <c r="U64" s="90"/>
    </row>
    <row r="65" spans="1:21" ht="60" x14ac:dyDescent="0.25">
      <c r="A65" s="67" t="s">
        <v>125</v>
      </c>
      <c r="B65" s="68" t="s">
        <v>24</v>
      </c>
      <c r="C65" s="43">
        <v>10593.5</v>
      </c>
      <c r="D65" s="43">
        <v>10593.5</v>
      </c>
      <c r="E65" s="43">
        <f t="shared" si="4"/>
        <v>100</v>
      </c>
      <c r="F65" s="22"/>
      <c r="G65" s="86"/>
      <c r="H65" s="86"/>
      <c r="I65" s="86"/>
      <c r="J65" s="86"/>
      <c r="K65" s="86"/>
      <c r="L65" s="86"/>
      <c r="M65" s="90"/>
      <c r="N65" s="90"/>
      <c r="O65" s="90"/>
      <c r="P65" s="90"/>
      <c r="Q65" s="91"/>
      <c r="R65" s="90"/>
      <c r="S65" s="92"/>
      <c r="T65" s="90"/>
      <c r="U65" s="90"/>
    </row>
    <row r="66" spans="1:21" ht="45" x14ac:dyDescent="0.25">
      <c r="A66" s="67" t="s">
        <v>143</v>
      </c>
      <c r="B66" s="68" t="s">
        <v>24</v>
      </c>
      <c r="C66" s="43">
        <v>766.9</v>
      </c>
      <c r="D66" s="43">
        <v>766.9</v>
      </c>
      <c r="E66" s="43">
        <f t="shared" si="4"/>
        <v>100</v>
      </c>
      <c r="F66" s="22"/>
      <c r="G66" s="2"/>
      <c r="H66" s="2"/>
      <c r="I66" s="2"/>
      <c r="J66" s="2"/>
      <c r="K66" s="2"/>
      <c r="L66" s="2"/>
      <c r="M66" s="90"/>
      <c r="N66" s="90"/>
      <c r="O66" s="90"/>
      <c r="P66" s="90"/>
      <c r="Q66" s="91"/>
      <c r="R66" s="90"/>
      <c r="S66" s="92"/>
      <c r="T66" s="90"/>
      <c r="U66" s="90"/>
    </row>
    <row r="67" spans="1:21" ht="45" x14ac:dyDescent="0.25">
      <c r="A67" s="67" t="s">
        <v>30</v>
      </c>
      <c r="B67" s="68" t="s">
        <v>24</v>
      </c>
      <c r="C67" s="43">
        <v>3711</v>
      </c>
      <c r="D67" s="43">
        <v>3711</v>
      </c>
      <c r="E67" s="43">
        <f t="shared" si="4"/>
        <v>100</v>
      </c>
      <c r="F67" s="22"/>
      <c r="G67" s="2"/>
      <c r="H67" s="2"/>
      <c r="I67" s="2"/>
      <c r="J67" s="2"/>
      <c r="K67" s="2"/>
      <c r="L67" s="2"/>
      <c r="M67" s="90"/>
      <c r="N67" s="90"/>
      <c r="O67" s="90"/>
      <c r="P67" s="90"/>
      <c r="Q67" s="91"/>
      <c r="R67" s="90"/>
      <c r="S67" s="92"/>
      <c r="T67" s="90"/>
      <c r="U67" s="90"/>
    </row>
    <row r="68" spans="1:21" ht="105" x14ac:dyDescent="0.25">
      <c r="A68" s="67" t="s">
        <v>31</v>
      </c>
      <c r="B68" s="68" t="s">
        <v>24</v>
      </c>
      <c r="C68" s="43">
        <v>35503.4</v>
      </c>
      <c r="D68" s="43">
        <v>35503.4</v>
      </c>
      <c r="E68" s="43">
        <f t="shared" si="4"/>
        <v>100</v>
      </c>
      <c r="F68" s="22"/>
      <c r="G68" s="2"/>
      <c r="H68" s="2"/>
      <c r="I68" s="2"/>
      <c r="J68" s="2"/>
      <c r="K68" s="2"/>
      <c r="L68" s="2"/>
      <c r="M68" s="90"/>
      <c r="N68" s="90"/>
      <c r="O68" s="90"/>
      <c r="P68" s="90"/>
      <c r="Q68" s="91"/>
      <c r="R68" s="90"/>
      <c r="S68" s="92"/>
      <c r="T68" s="90"/>
      <c r="U68" s="90"/>
    </row>
    <row r="69" spans="1:21" ht="30" x14ac:dyDescent="0.25">
      <c r="A69" s="67" t="s">
        <v>32</v>
      </c>
      <c r="B69" s="68" t="s">
        <v>24</v>
      </c>
      <c r="C69" s="43">
        <v>25448.400000000001</v>
      </c>
      <c r="D69" s="43">
        <v>24925</v>
      </c>
      <c r="E69" s="43">
        <f t="shared" si="4"/>
        <v>97.943289165527105</v>
      </c>
      <c r="F69" s="22"/>
      <c r="G69" s="2"/>
      <c r="H69" s="2"/>
      <c r="I69" s="2"/>
      <c r="J69" s="2"/>
      <c r="K69" s="2"/>
      <c r="L69" s="2"/>
      <c r="M69" s="90"/>
      <c r="N69" s="90"/>
      <c r="O69" s="90"/>
      <c r="P69" s="90"/>
      <c r="Q69" s="91"/>
      <c r="R69" s="90"/>
      <c r="S69" s="92"/>
      <c r="T69" s="90"/>
      <c r="U69" s="90"/>
    </row>
    <row r="70" spans="1:21" ht="30" x14ac:dyDescent="0.25">
      <c r="A70" s="67" t="s">
        <v>33</v>
      </c>
      <c r="B70" s="68" t="s">
        <v>24</v>
      </c>
      <c r="C70" s="43">
        <v>398.4</v>
      </c>
      <c r="D70" s="43">
        <v>398.4</v>
      </c>
      <c r="E70" s="43">
        <f t="shared" si="4"/>
        <v>100</v>
      </c>
      <c r="F70" s="22"/>
      <c r="G70" s="2"/>
      <c r="H70" s="2"/>
      <c r="I70" s="2"/>
      <c r="J70" s="2"/>
      <c r="K70" s="2"/>
      <c r="L70" s="2"/>
      <c r="M70" s="90"/>
      <c r="N70" s="90"/>
      <c r="O70" s="90"/>
      <c r="P70" s="90"/>
      <c r="Q70" s="91"/>
      <c r="R70" s="90"/>
      <c r="S70" s="92"/>
      <c r="T70" s="90"/>
      <c r="U70" s="90"/>
    </row>
    <row r="71" spans="1:21" ht="15.75" x14ac:dyDescent="0.25">
      <c r="A71" s="182" t="s">
        <v>18</v>
      </c>
      <c r="B71" s="183"/>
      <c r="C71" s="58">
        <f>SUM(C56:C70)</f>
        <v>155251.5</v>
      </c>
      <c r="D71" s="58">
        <f>SUM(D56:D70)</f>
        <v>154728.1</v>
      </c>
      <c r="E71" s="83">
        <f>D71/C71*100</f>
        <v>99.662869601904021</v>
      </c>
      <c r="F71" s="43"/>
      <c r="G71" s="57"/>
      <c r="H71" s="20"/>
      <c r="I71" s="20"/>
      <c r="J71" s="20"/>
      <c r="K71" s="20"/>
      <c r="L71" s="20"/>
      <c r="M71" s="90"/>
      <c r="N71" s="90"/>
      <c r="O71" s="90"/>
      <c r="P71" s="90"/>
      <c r="Q71" s="91"/>
      <c r="R71" s="90"/>
      <c r="S71" s="92"/>
      <c r="T71" s="90"/>
      <c r="U71" s="90"/>
    </row>
    <row r="72" spans="1:21" ht="15.75" x14ac:dyDescent="0.25">
      <c r="A72" s="156" t="s">
        <v>26</v>
      </c>
      <c r="B72" s="156"/>
      <c r="C72" s="59">
        <f>C56+C57+C58+C59+C60+C61+C62+C63+C64+C65+C66+C67+C68+C69+C70</f>
        <v>155251.5</v>
      </c>
      <c r="D72" s="59">
        <f>D56+D57+D58+D59+D60+D61+D62+D63+D64+D65+D66+D67+D68+D69+D70</f>
        <v>154728.1</v>
      </c>
      <c r="E72" s="83">
        <f>D72/C72*100</f>
        <v>99.662869601904021</v>
      </c>
      <c r="F72" s="43"/>
      <c r="G72" s="2"/>
      <c r="H72" s="2"/>
      <c r="I72" s="2"/>
      <c r="J72" s="2"/>
      <c r="K72" s="2"/>
      <c r="L72" s="2"/>
      <c r="M72" s="90"/>
      <c r="N72" s="90"/>
      <c r="O72" s="90"/>
      <c r="P72" s="90"/>
      <c r="Q72" s="91"/>
      <c r="R72" s="90"/>
      <c r="S72" s="92"/>
      <c r="T72" s="90"/>
      <c r="U72" s="90"/>
    </row>
    <row r="73" spans="1:21" ht="15.75" x14ac:dyDescent="0.25">
      <c r="A73" s="161" t="s">
        <v>27</v>
      </c>
      <c r="B73" s="162"/>
      <c r="C73" s="59">
        <v>0</v>
      </c>
      <c r="D73" s="59">
        <v>0</v>
      </c>
      <c r="E73" s="83">
        <v>100</v>
      </c>
      <c r="F73" s="43"/>
      <c r="G73" s="2"/>
      <c r="H73" s="2"/>
      <c r="I73" s="2"/>
      <c r="J73" s="2"/>
      <c r="K73" s="2"/>
      <c r="L73" s="2"/>
      <c r="M73" s="90"/>
      <c r="N73" s="90"/>
      <c r="O73" s="90"/>
      <c r="P73" s="90"/>
      <c r="Q73" s="91"/>
      <c r="R73" s="90"/>
      <c r="S73" s="92"/>
      <c r="T73" s="90"/>
      <c r="U73" s="90"/>
    </row>
    <row r="74" spans="1:21" x14ac:dyDescent="0.25">
      <c r="A74" s="181" t="s">
        <v>34</v>
      </c>
      <c r="B74" s="181"/>
      <c r="C74" s="181"/>
      <c r="D74" s="181"/>
      <c r="E74" s="181"/>
      <c r="F74" s="181"/>
      <c r="G74" s="2"/>
      <c r="H74" s="2"/>
      <c r="I74" s="2"/>
      <c r="J74" s="2"/>
      <c r="K74" s="2"/>
      <c r="L74" s="2"/>
      <c r="M74" s="90"/>
      <c r="N74" s="90"/>
      <c r="O74" s="90"/>
      <c r="P74" s="90"/>
      <c r="Q74" s="91"/>
      <c r="R74" s="90"/>
      <c r="S74" s="92"/>
      <c r="T74" s="90"/>
      <c r="U74" s="90"/>
    </row>
    <row r="75" spans="1:21" ht="15.75" x14ac:dyDescent="0.25">
      <c r="A75" s="160" t="s">
        <v>18</v>
      </c>
      <c r="B75" s="160"/>
      <c r="C75" s="42">
        <f>C15+C40+C71+C52</f>
        <v>1905488.3</v>
      </c>
      <c r="D75" s="42">
        <f>D15+D40+D71+D52</f>
        <v>1864415.4</v>
      </c>
      <c r="E75" s="83">
        <f>D75/C75*100</f>
        <v>97.844494768086477</v>
      </c>
      <c r="F75" s="43"/>
      <c r="G75" s="2"/>
      <c r="H75" s="2"/>
      <c r="I75" s="2"/>
      <c r="J75" s="2"/>
      <c r="K75" s="2"/>
      <c r="L75" s="2"/>
      <c r="M75" s="90"/>
      <c r="N75" s="90"/>
      <c r="O75" s="90"/>
      <c r="P75" s="90"/>
      <c r="Q75" s="91"/>
      <c r="R75" s="90"/>
      <c r="S75" s="92"/>
      <c r="T75" s="90"/>
      <c r="U75" s="90"/>
    </row>
    <row r="76" spans="1:21" ht="15.75" x14ac:dyDescent="0.25">
      <c r="A76" s="156" t="s">
        <v>26</v>
      </c>
      <c r="B76" s="156"/>
      <c r="C76" s="42">
        <f>C16+C41+C72+C53</f>
        <v>660450</v>
      </c>
      <c r="D76" s="42">
        <f>D16+D41+D72+D53</f>
        <v>646382.4</v>
      </c>
      <c r="E76" s="83">
        <f t="shared" si="4"/>
        <v>97.869997728821261</v>
      </c>
      <c r="F76" s="43"/>
      <c r="G76" s="2"/>
      <c r="H76" s="2"/>
      <c r="I76" s="2"/>
      <c r="J76" s="2"/>
      <c r="K76" s="2"/>
      <c r="L76" s="2"/>
      <c r="M76" s="90"/>
      <c r="N76" s="90"/>
      <c r="O76" s="90"/>
      <c r="P76" s="90"/>
      <c r="Q76" s="91"/>
      <c r="R76" s="90"/>
      <c r="S76" s="92"/>
      <c r="T76" s="90"/>
      <c r="U76" s="90"/>
    </row>
    <row r="77" spans="1:21" ht="31.5" x14ac:dyDescent="0.25">
      <c r="A77" s="100"/>
      <c r="B77" s="102" t="s">
        <v>62</v>
      </c>
      <c r="C77" s="42">
        <f>C42</f>
        <v>108352.20000000001</v>
      </c>
      <c r="D77" s="42">
        <f>D42</f>
        <v>87721.7</v>
      </c>
      <c r="E77" s="83">
        <f t="shared" si="4"/>
        <v>80.959777466447363</v>
      </c>
      <c r="F77" s="43"/>
      <c r="G77" s="29"/>
      <c r="H77" s="29"/>
      <c r="I77" s="29"/>
      <c r="J77" s="29"/>
      <c r="K77" s="29"/>
      <c r="L77" s="29"/>
      <c r="M77" s="90"/>
      <c r="N77" s="90"/>
      <c r="O77" s="90"/>
      <c r="P77" s="90"/>
      <c r="Q77" s="91"/>
      <c r="R77" s="90"/>
      <c r="S77" s="92"/>
      <c r="T77" s="90"/>
      <c r="U77" s="90"/>
    </row>
    <row r="78" spans="1:21" ht="15.75" x14ac:dyDescent="0.25">
      <c r="A78" s="161" t="s">
        <v>27</v>
      </c>
      <c r="B78" s="162"/>
      <c r="C78" s="42">
        <f>C17+C43+C73+C54</f>
        <v>1136686.1000000001</v>
      </c>
      <c r="D78" s="42">
        <f>D17+D43+D73+D54</f>
        <v>1130311.3</v>
      </c>
      <c r="E78" s="83">
        <f>D78/C78*100</f>
        <v>99.439176743693793</v>
      </c>
      <c r="F78" s="43"/>
      <c r="G78" s="2"/>
      <c r="H78" s="2"/>
      <c r="I78" s="2"/>
      <c r="J78" s="2"/>
      <c r="K78" s="2"/>
      <c r="L78" s="2"/>
      <c r="M78" s="90"/>
      <c r="N78" s="90"/>
      <c r="O78" s="90"/>
      <c r="P78" s="90"/>
      <c r="Q78" s="91"/>
      <c r="R78" s="90"/>
      <c r="S78" s="92"/>
      <c r="T78" s="90"/>
      <c r="U78" s="90"/>
    </row>
    <row r="79" spans="1:21" ht="15.75" hidden="1" customHeight="1" x14ac:dyDescent="0.25">
      <c r="A79" s="184" t="s">
        <v>62</v>
      </c>
      <c r="B79" s="185"/>
      <c r="C79" s="4">
        <f>C44</f>
        <v>0</v>
      </c>
      <c r="D79" s="4">
        <f>D44</f>
        <v>0</v>
      </c>
      <c r="E79" s="5" t="e">
        <f t="shared" si="4"/>
        <v>#DIV/0!</v>
      </c>
      <c r="F79" s="5"/>
      <c r="G79" s="2"/>
      <c r="H79" s="2"/>
      <c r="I79" s="2"/>
      <c r="J79" s="2"/>
      <c r="K79" s="2"/>
      <c r="L79" s="2"/>
      <c r="M79" s="90"/>
      <c r="N79" s="90"/>
      <c r="O79" s="90"/>
      <c r="P79" s="90"/>
      <c r="Q79" s="91"/>
      <c r="R79" s="90"/>
      <c r="S79" s="92"/>
      <c r="T79" s="90"/>
      <c r="U79" s="90"/>
    </row>
    <row r="80" spans="1:21" x14ac:dyDescent="0.25">
      <c r="A80" s="9"/>
      <c r="B80" s="9"/>
      <c r="C80" s="9"/>
      <c r="D80" s="9"/>
      <c r="E80" s="9"/>
      <c r="F80" s="9"/>
      <c r="G80" s="2"/>
      <c r="H80" s="2"/>
      <c r="I80" s="2"/>
      <c r="J80" s="2"/>
      <c r="K80" s="2"/>
      <c r="L80" s="2"/>
      <c r="M80" s="90"/>
      <c r="N80" s="90"/>
      <c r="O80" s="90"/>
      <c r="P80" s="90"/>
      <c r="Q80" s="91"/>
      <c r="R80" s="90"/>
      <c r="S80" s="92"/>
      <c r="T80" s="90"/>
      <c r="U80" s="90"/>
    </row>
    <row r="81" spans="1:21" x14ac:dyDescent="0.25">
      <c r="A81" s="9"/>
      <c r="B81" s="9"/>
      <c r="C81" s="89"/>
      <c r="D81" s="89"/>
      <c r="E81" s="9"/>
      <c r="F81" s="9"/>
      <c r="G81" s="2"/>
      <c r="H81" s="2"/>
      <c r="I81" s="2"/>
      <c r="J81" s="2"/>
      <c r="K81" s="2"/>
      <c r="L81" s="2"/>
      <c r="M81" s="90"/>
      <c r="N81" s="90"/>
      <c r="O81" s="90"/>
      <c r="P81" s="90"/>
      <c r="Q81" s="91"/>
      <c r="R81" s="90"/>
      <c r="S81" s="92"/>
      <c r="T81" s="90"/>
      <c r="U81" s="90"/>
    </row>
    <row r="82" spans="1:21" x14ac:dyDescent="0.25">
      <c r="A82" s="82"/>
      <c r="B82" s="82"/>
      <c r="C82" s="82"/>
      <c r="D82" s="82"/>
      <c r="E82" s="82"/>
      <c r="F82" s="82"/>
      <c r="G82" s="2"/>
      <c r="H82" s="2"/>
      <c r="I82" s="2"/>
      <c r="J82" s="2"/>
      <c r="K82" s="2"/>
      <c r="L82" s="2"/>
      <c r="M82" s="90"/>
      <c r="N82" s="90"/>
      <c r="O82" s="90"/>
      <c r="P82" s="90"/>
      <c r="Q82" s="91"/>
      <c r="R82" s="90"/>
      <c r="S82" s="92"/>
      <c r="T82" s="90"/>
      <c r="U82" s="90"/>
    </row>
    <row r="83" spans="1:21" ht="18.75" x14ac:dyDescent="0.3">
      <c r="A83" s="127" t="s">
        <v>105</v>
      </c>
      <c r="B83" s="128"/>
      <c r="C83" s="128"/>
      <c r="D83" s="129"/>
      <c r="E83" s="128" t="s">
        <v>133</v>
      </c>
      <c r="F83" s="128"/>
      <c r="G83" s="2"/>
      <c r="H83" s="2"/>
      <c r="I83" s="2"/>
      <c r="J83" s="2"/>
      <c r="K83" s="2"/>
      <c r="L83" s="2"/>
      <c r="M83" s="90"/>
      <c r="N83" s="90"/>
      <c r="O83" s="90"/>
      <c r="P83" s="90"/>
      <c r="Q83" s="91"/>
      <c r="R83" s="90"/>
      <c r="S83" s="92"/>
      <c r="T83" s="90"/>
      <c r="U83" s="90"/>
    </row>
    <row r="84" spans="1:21" x14ac:dyDescent="0.25">
      <c r="A84" s="9"/>
      <c r="B84" s="9"/>
      <c r="C84" s="9"/>
      <c r="D84" s="9"/>
      <c r="E84" s="9"/>
      <c r="F84" s="9"/>
      <c r="G84" s="2"/>
      <c r="H84" s="2"/>
      <c r="I84" s="2"/>
      <c r="J84" s="2"/>
      <c r="K84" s="2"/>
      <c r="L84" s="2"/>
      <c r="M84" s="90"/>
      <c r="N84" s="90"/>
      <c r="O84" s="90"/>
      <c r="P84" s="90"/>
      <c r="Q84" s="91"/>
      <c r="R84" s="90"/>
      <c r="S84" s="92"/>
      <c r="T84" s="90"/>
      <c r="U84" s="90"/>
    </row>
    <row r="85" spans="1:21" x14ac:dyDescent="0.25">
      <c r="A85" s="9"/>
      <c r="B85" s="9"/>
      <c r="C85" s="9"/>
      <c r="D85" s="9"/>
      <c r="E85" s="9"/>
      <c r="F85" s="9"/>
      <c r="G85" s="2"/>
      <c r="H85" s="2"/>
      <c r="I85" s="2"/>
      <c r="J85" s="2"/>
      <c r="K85" s="2"/>
      <c r="L85" s="2"/>
      <c r="M85" s="90"/>
      <c r="N85" s="90"/>
      <c r="O85" s="90"/>
      <c r="P85" s="90"/>
      <c r="Q85" s="91"/>
      <c r="R85" s="90"/>
      <c r="S85" s="92"/>
      <c r="T85" s="90"/>
      <c r="U85" s="90"/>
    </row>
    <row r="86" spans="1:21" x14ac:dyDescent="0.25">
      <c r="A86" s="9"/>
      <c r="B86" s="9"/>
      <c r="C86" s="9"/>
      <c r="D86" s="9"/>
      <c r="E86" s="9"/>
      <c r="F86" s="9"/>
      <c r="G86" s="2"/>
      <c r="H86" s="2"/>
      <c r="I86" s="2"/>
      <c r="J86" s="2"/>
      <c r="K86" s="2"/>
      <c r="L86" s="2"/>
      <c r="M86" s="90"/>
      <c r="N86" s="90"/>
      <c r="O86" s="90"/>
      <c r="P86" s="90"/>
      <c r="Q86" s="91"/>
      <c r="R86" s="90"/>
      <c r="S86" s="92"/>
      <c r="T86" s="90"/>
      <c r="U86" s="90"/>
    </row>
    <row r="87" spans="1:21" x14ac:dyDescent="0.25">
      <c r="A87" s="9"/>
      <c r="B87" s="9"/>
      <c r="C87" s="9"/>
      <c r="D87" s="9"/>
      <c r="E87" s="9"/>
      <c r="F87" s="9"/>
      <c r="G87" s="2"/>
      <c r="H87" s="2"/>
      <c r="I87" s="2"/>
      <c r="J87" s="2"/>
      <c r="K87" s="2"/>
      <c r="L87" s="2"/>
      <c r="M87" s="90"/>
      <c r="N87" s="90"/>
      <c r="O87" s="90"/>
      <c r="P87" s="90"/>
      <c r="Q87" s="91"/>
      <c r="R87" s="90"/>
      <c r="S87" s="92"/>
      <c r="T87" s="90"/>
      <c r="U87" s="90"/>
    </row>
    <row r="88" spans="1:21" x14ac:dyDescent="0.25">
      <c r="A88" s="96" t="s">
        <v>129</v>
      </c>
      <c r="B88" s="9"/>
      <c r="C88" s="9"/>
      <c r="D88" s="9"/>
      <c r="E88" s="9"/>
      <c r="F88" s="9"/>
      <c r="G88" s="2"/>
      <c r="H88" s="2"/>
      <c r="I88" s="2"/>
      <c r="J88" s="2"/>
      <c r="K88" s="2"/>
      <c r="L88" s="2"/>
      <c r="M88" s="90"/>
      <c r="N88" s="90"/>
      <c r="O88" s="90"/>
      <c r="P88" s="90"/>
      <c r="Q88" s="91"/>
      <c r="R88" s="179"/>
      <c r="S88" s="92"/>
      <c r="T88" s="90"/>
      <c r="U88" s="180"/>
    </row>
    <row r="89" spans="1:21" x14ac:dyDescent="0.25">
      <c r="A89" s="9"/>
      <c r="B89" s="9"/>
      <c r="C89" s="9"/>
      <c r="D89" s="9"/>
      <c r="E89" s="9"/>
      <c r="F89" s="9"/>
      <c r="G89" s="2"/>
      <c r="H89" s="2"/>
      <c r="I89" s="2"/>
      <c r="J89" s="2"/>
      <c r="K89" s="2"/>
      <c r="L89" s="2"/>
      <c r="M89" s="91"/>
      <c r="N89" s="91"/>
      <c r="O89" s="90"/>
      <c r="P89" s="90"/>
      <c r="Q89" s="91"/>
      <c r="R89" s="179"/>
      <c r="S89" s="92"/>
      <c r="T89" s="90"/>
      <c r="U89" s="180"/>
    </row>
    <row r="90" spans="1:21" x14ac:dyDescent="0.25">
      <c r="A90" s="9"/>
      <c r="B90" s="9"/>
      <c r="C90" s="9"/>
      <c r="D90" s="9"/>
      <c r="E90" s="9"/>
      <c r="F90" s="9"/>
      <c r="G90" s="2"/>
      <c r="H90" s="2"/>
      <c r="I90" s="2"/>
      <c r="J90" s="2"/>
      <c r="K90" s="2"/>
      <c r="L90" s="2"/>
      <c r="M90" s="91"/>
      <c r="N90" s="91"/>
      <c r="O90" s="91"/>
      <c r="P90" s="93"/>
      <c r="Q90" s="91"/>
      <c r="R90" s="90"/>
      <c r="S90" s="92"/>
      <c r="T90" s="94"/>
      <c r="U90" s="90"/>
    </row>
    <row r="91" spans="1:21" x14ac:dyDescent="0.25">
      <c r="A91" s="9"/>
      <c r="B91" s="9"/>
      <c r="C91" s="9"/>
      <c r="D91" s="9"/>
      <c r="E91" s="9"/>
      <c r="F91" s="9"/>
      <c r="G91" s="2"/>
      <c r="H91" s="2"/>
      <c r="I91" s="2"/>
      <c r="J91" s="2"/>
      <c r="K91" s="2"/>
      <c r="L91" s="2"/>
      <c r="M91" s="91"/>
      <c r="N91" s="91"/>
      <c r="O91" s="91"/>
      <c r="P91" s="93"/>
      <c r="Q91" s="91"/>
      <c r="R91" s="91"/>
      <c r="S91" s="92"/>
      <c r="T91" s="95"/>
      <c r="U91" s="92"/>
    </row>
    <row r="92" spans="1:21" x14ac:dyDescent="0.25">
      <c r="A92" s="9"/>
      <c r="B92" s="9"/>
      <c r="C92" s="9"/>
      <c r="D92" s="9"/>
      <c r="E92" s="9"/>
      <c r="F92" s="9"/>
      <c r="G92" s="2"/>
      <c r="H92" s="2"/>
      <c r="I92" s="2"/>
      <c r="J92" s="2"/>
      <c r="K92" s="2"/>
      <c r="L92" s="2"/>
      <c r="M92" s="91"/>
      <c r="N92" s="91"/>
      <c r="O92" s="91"/>
      <c r="P92" s="91"/>
      <c r="Q92" s="91"/>
      <c r="R92" s="91"/>
      <c r="S92" s="92"/>
      <c r="T92" s="92"/>
      <c r="U92" s="92"/>
    </row>
    <row r="93" spans="1:21" x14ac:dyDescent="0.25">
      <c r="A93" s="9"/>
      <c r="B93" s="9"/>
      <c r="C93" s="9"/>
      <c r="D93" s="9"/>
      <c r="E93" s="9"/>
      <c r="F93" s="9"/>
      <c r="G93" s="2"/>
      <c r="H93" s="2"/>
      <c r="I93" s="2"/>
      <c r="J93" s="2"/>
      <c r="K93" s="2"/>
      <c r="L93" s="2"/>
      <c r="M93" s="91"/>
      <c r="N93" s="91"/>
      <c r="O93" s="91"/>
      <c r="P93" s="91"/>
      <c r="Q93" s="91"/>
      <c r="R93" s="91"/>
      <c r="S93" s="92"/>
      <c r="T93" s="92"/>
      <c r="U93" s="92"/>
    </row>
    <row r="94" spans="1:21" x14ac:dyDescent="0.25">
      <c r="A94" s="9"/>
      <c r="B94" s="9"/>
      <c r="C94" s="9"/>
      <c r="D94" s="9"/>
      <c r="E94" s="9"/>
      <c r="F94" s="9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21" x14ac:dyDescent="0.25">
      <c r="A95" s="9"/>
      <c r="B95" s="9"/>
      <c r="C95" s="9"/>
      <c r="D95" s="9"/>
      <c r="E95" s="9"/>
      <c r="F95" s="9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21" x14ac:dyDescent="0.25">
      <c r="A96" s="9"/>
      <c r="B96" s="9"/>
      <c r="C96" s="9"/>
      <c r="D96" s="9"/>
      <c r="E96" s="9"/>
      <c r="F96" s="9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 x14ac:dyDescent="0.25">
      <c r="A97" s="9"/>
      <c r="B97" s="9"/>
      <c r="C97" s="9"/>
      <c r="D97" s="9"/>
      <c r="E97" s="9"/>
      <c r="F97" s="9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 x14ac:dyDescent="0.25">
      <c r="A98" s="9"/>
      <c r="B98" s="9"/>
      <c r="C98" s="9"/>
      <c r="D98" s="9"/>
      <c r="E98" s="9"/>
      <c r="F98" s="9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 x14ac:dyDescent="0.25">
      <c r="A99" s="9"/>
      <c r="B99" s="9"/>
      <c r="C99" s="9"/>
      <c r="D99" s="9"/>
      <c r="E99" s="9"/>
      <c r="F99" s="9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 x14ac:dyDescent="0.25">
      <c r="A100" s="9"/>
      <c r="B100" s="9"/>
      <c r="C100" s="9"/>
      <c r="D100" s="9"/>
      <c r="E100" s="9"/>
      <c r="F100" s="9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 x14ac:dyDescent="0.25">
      <c r="A101" s="9"/>
      <c r="B101" s="9"/>
      <c r="C101" s="9"/>
      <c r="D101" s="9"/>
      <c r="E101" s="9"/>
      <c r="F101" s="9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 x14ac:dyDescent="0.25">
      <c r="A102" s="9"/>
      <c r="B102" s="9"/>
      <c r="C102" s="9"/>
      <c r="D102" s="9"/>
      <c r="E102" s="9"/>
      <c r="F102" s="9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 x14ac:dyDescent="0.25">
      <c r="A103" s="9"/>
      <c r="B103" s="9"/>
      <c r="C103" s="9"/>
      <c r="D103" s="9"/>
      <c r="E103" s="9"/>
      <c r="F103" s="9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 x14ac:dyDescent="0.25">
      <c r="A104" s="9"/>
      <c r="B104" s="9"/>
      <c r="C104" s="9"/>
      <c r="D104" s="9"/>
      <c r="E104" s="9"/>
      <c r="F104" s="9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 x14ac:dyDescent="0.25">
      <c r="A105" s="9"/>
      <c r="B105" s="9"/>
      <c r="C105" s="9"/>
      <c r="D105" s="9"/>
      <c r="E105" s="9"/>
      <c r="F105" s="9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 x14ac:dyDescent="0.25">
      <c r="A106" s="9"/>
      <c r="B106" s="9"/>
      <c r="C106" s="9"/>
      <c r="D106" s="9"/>
      <c r="E106" s="9"/>
      <c r="F106" s="9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 x14ac:dyDescent="0.25">
      <c r="A107" s="9"/>
      <c r="B107" s="9"/>
      <c r="C107" s="9"/>
      <c r="D107" s="9"/>
      <c r="E107" s="9"/>
      <c r="F107" s="9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</sheetData>
  <mergeCells count="34">
    <mergeCell ref="R88:R89"/>
    <mergeCell ref="U88:U89"/>
    <mergeCell ref="A55:F55"/>
    <mergeCell ref="A74:F74"/>
    <mergeCell ref="A71:B71"/>
    <mergeCell ref="A72:B72"/>
    <mergeCell ref="A79:B79"/>
    <mergeCell ref="A73:B73"/>
    <mergeCell ref="A75:B75"/>
    <mergeCell ref="A76:B76"/>
    <mergeCell ref="A78:B78"/>
    <mergeCell ref="A54:B54"/>
    <mergeCell ref="A3:F3"/>
    <mergeCell ref="A45:F45"/>
    <mergeCell ref="A52:B52"/>
    <mergeCell ref="A53:B53"/>
    <mergeCell ref="A21:A23"/>
    <mergeCell ref="A24:A25"/>
    <mergeCell ref="A46:A47"/>
    <mergeCell ref="A9:A10"/>
    <mergeCell ref="E1:F1"/>
    <mergeCell ref="A41:B41"/>
    <mergeCell ref="A44:B44"/>
    <mergeCell ref="A5:E5"/>
    <mergeCell ref="A15:B15"/>
    <mergeCell ref="A16:B16"/>
    <mergeCell ref="A17:B17"/>
    <mergeCell ref="A40:B40"/>
    <mergeCell ref="A8:F8"/>
    <mergeCell ref="A18:F18"/>
    <mergeCell ref="A43:B43"/>
    <mergeCell ref="A33:A34"/>
    <mergeCell ref="A35:A37"/>
    <mergeCell ref="A19:A20"/>
  </mergeCells>
  <pageMargins left="0.70866141732283472" right="0.70866141732283472" top="0.74803149606299213" bottom="0.74803149606299213" header="0.31496062992125984" footer="0.31496062992125984"/>
  <pageSetup paperSize="9" scale="52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8"/>
  <sheetViews>
    <sheetView topLeftCell="A70" workbookViewId="0">
      <selection activeCell="C57" sqref="C57"/>
    </sheetView>
  </sheetViews>
  <sheetFormatPr defaultRowHeight="15" x14ac:dyDescent="0.25"/>
  <cols>
    <col min="1" max="1" width="53.28515625" customWidth="1"/>
    <col min="2" max="2" width="19.140625" customWidth="1"/>
    <col min="3" max="3" width="24.5703125" customWidth="1"/>
    <col min="4" max="4" width="25.28515625" customWidth="1"/>
    <col min="5" max="5" width="11.5703125" customWidth="1"/>
    <col min="6" max="6" width="27.5703125" customWidth="1"/>
  </cols>
  <sheetData>
    <row r="1" spans="1:18" ht="13.5" customHeight="1" x14ac:dyDescent="0.25">
      <c r="A1" s="37"/>
      <c r="B1" s="37"/>
      <c r="C1" s="37"/>
      <c r="D1" s="37"/>
      <c r="E1" s="155"/>
      <c r="F1" s="155"/>
    </row>
    <row r="2" spans="1:18" x14ac:dyDescent="0.25">
      <c r="A2" s="37"/>
      <c r="B2" s="37"/>
      <c r="C2" s="37"/>
      <c r="D2" s="37"/>
      <c r="E2" s="37"/>
      <c r="F2" s="37"/>
    </row>
    <row r="3" spans="1:18" ht="15.75" x14ac:dyDescent="0.25">
      <c r="A3" s="174" t="s">
        <v>36</v>
      </c>
      <c r="B3" s="174"/>
      <c r="C3" s="174"/>
      <c r="D3" s="174"/>
      <c r="E3" s="174"/>
      <c r="F3" s="31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x14ac:dyDescent="0.25">
      <c r="A4" s="32"/>
      <c r="B4" s="32"/>
      <c r="C4" s="32"/>
      <c r="D4" s="32"/>
      <c r="E4" s="32"/>
      <c r="F4" s="31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ht="15.75" x14ac:dyDescent="0.25">
      <c r="A5" s="159" t="s">
        <v>37</v>
      </c>
      <c r="B5" s="159"/>
      <c r="C5" s="159"/>
      <c r="D5" s="159"/>
      <c r="E5" s="159"/>
      <c r="F5" s="31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ht="15.75" x14ac:dyDescent="0.25">
      <c r="A6" s="33"/>
      <c r="B6" s="33"/>
      <c r="C6" s="33"/>
      <c r="D6" s="33"/>
      <c r="E6" s="33"/>
      <c r="F6" s="31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ht="75" x14ac:dyDescent="0.25">
      <c r="A7" s="35" t="s">
        <v>14</v>
      </c>
      <c r="B7" s="36" t="s">
        <v>23</v>
      </c>
      <c r="C7" s="36" t="s">
        <v>1</v>
      </c>
      <c r="D7" s="36" t="s">
        <v>2</v>
      </c>
      <c r="E7" s="36" t="s">
        <v>3</v>
      </c>
      <c r="F7" s="36" t="s">
        <v>38</v>
      </c>
      <c r="G7" s="3"/>
      <c r="H7" s="3"/>
      <c r="I7" s="3"/>
      <c r="J7" s="3"/>
      <c r="K7" s="3"/>
      <c r="L7" s="2"/>
      <c r="M7" s="2"/>
      <c r="N7" s="2"/>
      <c r="O7" s="2"/>
      <c r="P7" s="2"/>
      <c r="Q7" s="2"/>
      <c r="R7" s="2"/>
    </row>
    <row r="8" spans="1:18" x14ac:dyDescent="0.25">
      <c r="A8" s="163" t="s">
        <v>144</v>
      </c>
      <c r="B8" s="163"/>
      <c r="C8" s="163"/>
      <c r="D8" s="163"/>
      <c r="E8" s="163"/>
      <c r="F8" s="163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18" ht="15.75" customHeight="1" x14ac:dyDescent="0.25">
      <c r="A9" s="187" t="s">
        <v>119</v>
      </c>
      <c r="B9" s="38" t="s">
        <v>24</v>
      </c>
      <c r="C9" s="42">
        <v>100</v>
      </c>
      <c r="D9" s="42">
        <v>100</v>
      </c>
      <c r="E9" s="43">
        <f t="shared" ref="E9:E14" si="0">D9/C9*100</f>
        <v>100</v>
      </c>
      <c r="F9" s="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</row>
    <row r="10" spans="1:18" s="28" customFormat="1" ht="27.75" customHeight="1" x14ac:dyDescent="0.25">
      <c r="A10" s="188"/>
      <c r="B10" s="23" t="s">
        <v>25</v>
      </c>
      <c r="C10" s="42">
        <v>100</v>
      </c>
      <c r="D10" s="42">
        <v>100</v>
      </c>
      <c r="E10" s="43">
        <f>D10/C10*100</f>
        <v>100</v>
      </c>
      <c r="F10" s="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</row>
    <row r="11" spans="1:18" s="28" customFormat="1" ht="35.25" customHeight="1" x14ac:dyDescent="0.25">
      <c r="A11" s="123" t="s">
        <v>135</v>
      </c>
      <c r="B11" s="38" t="s">
        <v>24</v>
      </c>
      <c r="C11" s="42">
        <v>100</v>
      </c>
      <c r="D11" s="42">
        <v>100</v>
      </c>
      <c r="E11" s="43">
        <v>100</v>
      </c>
      <c r="F11" s="5"/>
      <c r="G11" s="86"/>
      <c r="H11" s="86"/>
      <c r="I11" s="88"/>
      <c r="J11" s="86"/>
      <c r="K11" s="86"/>
      <c r="L11" s="86"/>
      <c r="M11" s="86"/>
      <c r="N11" s="86"/>
      <c r="O11" s="86"/>
      <c r="P11" s="86"/>
      <c r="Q11" s="86"/>
      <c r="R11" s="86"/>
    </row>
    <row r="12" spans="1:18" ht="31.5" x14ac:dyDescent="0.25">
      <c r="A12" s="40" t="s">
        <v>15</v>
      </c>
      <c r="B12" s="41" t="s">
        <v>24</v>
      </c>
      <c r="C12" s="42">
        <v>100</v>
      </c>
      <c r="D12" s="42">
        <f>К2!E11</f>
        <v>94.637401047638974</v>
      </c>
      <c r="E12" s="43">
        <f>D12/C12*100</f>
        <v>94.637401047638974</v>
      </c>
      <c r="F12" s="2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spans="1:18" ht="47.25" x14ac:dyDescent="0.25">
      <c r="A13" s="40" t="s">
        <v>16</v>
      </c>
      <c r="B13" s="61" t="s">
        <v>25</v>
      </c>
      <c r="C13" s="42">
        <v>100</v>
      </c>
      <c r="D13" s="42">
        <f>К2!E12</f>
        <v>100</v>
      </c>
      <c r="E13" s="43">
        <f t="shared" si="0"/>
        <v>100</v>
      </c>
      <c r="F13" s="2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1:18" ht="94.5" x14ac:dyDescent="0.25">
      <c r="A14" s="45" t="s">
        <v>17</v>
      </c>
      <c r="B14" s="61" t="s">
        <v>25</v>
      </c>
      <c r="C14" s="42">
        <v>100</v>
      </c>
      <c r="D14" s="42">
        <f>К2!E13</f>
        <v>100</v>
      </c>
      <c r="E14" s="43">
        <f t="shared" si="0"/>
        <v>100</v>
      </c>
      <c r="F14" s="69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8" ht="32.25" customHeight="1" x14ac:dyDescent="0.25">
      <c r="A15" s="182" t="s">
        <v>18</v>
      </c>
      <c r="B15" s="189"/>
      <c r="C15" s="189"/>
      <c r="D15" s="183"/>
      <c r="E15" s="58">
        <f>SUM(E9:E14)/6</f>
        <v>99.10623350793982</v>
      </c>
      <c r="F15" s="56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18" ht="32.25" customHeight="1" x14ac:dyDescent="0.25">
      <c r="A16" s="161" t="s">
        <v>26</v>
      </c>
      <c r="B16" s="190"/>
      <c r="C16" s="190"/>
      <c r="D16" s="162"/>
      <c r="E16" s="59">
        <f>(E9+E11+E12)/3</f>
        <v>98.212467015879653</v>
      </c>
      <c r="F16" s="39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 ht="32.25" customHeight="1" x14ac:dyDescent="0.25">
      <c r="A17" s="161" t="s">
        <v>27</v>
      </c>
      <c r="B17" s="190"/>
      <c r="C17" s="190"/>
      <c r="D17" s="162"/>
      <c r="E17" s="59">
        <f>(E10+E13+E14)/3</f>
        <v>100</v>
      </c>
      <c r="F17" s="39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 x14ac:dyDescent="0.25">
      <c r="A18" s="186" t="s">
        <v>145</v>
      </c>
      <c r="B18" s="186"/>
      <c r="C18" s="186"/>
      <c r="D18" s="186"/>
      <c r="E18" s="186"/>
      <c r="F18" s="186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 ht="36" customHeight="1" x14ac:dyDescent="0.25">
      <c r="A19" s="170" t="s">
        <v>134</v>
      </c>
      <c r="B19" s="44" t="s">
        <v>24</v>
      </c>
      <c r="C19" s="124">
        <v>100</v>
      </c>
      <c r="D19" s="124">
        <v>100</v>
      </c>
      <c r="E19" s="43">
        <f t="shared" ref="E19:E28" si="1">D19/C19*100</f>
        <v>100</v>
      </c>
      <c r="F19" s="70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</row>
    <row r="20" spans="1:18" ht="33.75" customHeight="1" x14ac:dyDescent="0.25">
      <c r="A20" s="171"/>
      <c r="B20" s="44" t="s">
        <v>25</v>
      </c>
      <c r="C20" s="124">
        <v>100</v>
      </c>
      <c r="D20" s="124">
        <v>100</v>
      </c>
      <c r="E20" s="43">
        <f t="shared" si="1"/>
        <v>100</v>
      </c>
      <c r="F20" s="70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</row>
    <row r="21" spans="1:18" ht="46.5" customHeight="1" x14ac:dyDescent="0.25">
      <c r="A21" s="170" t="s">
        <v>103</v>
      </c>
      <c r="B21" s="44" t="s">
        <v>24</v>
      </c>
      <c r="C21" s="124">
        <v>100</v>
      </c>
      <c r="D21" s="124">
        <v>100</v>
      </c>
      <c r="E21" s="43">
        <f>D21/C21*100</f>
        <v>100</v>
      </c>
      <c r="F21" s="70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</row>
    <row r="22" spans="1:18" ht="38.25" customHeight="1" x14ac:dyDescent="0.25">
      <c r="A22" s="171"/>
      <c r="B22" s="44" t="s">
        <v>25</v>
      </c>
      <c r="C22" s="124">
        <v>100</v>
      </c>
      <c r="D22" s="124">
        <f>К2!E20</f>
        <v>100</v>
      </c>
      <c r="E22" s="43">
        <f t="shared" si="1"/>
        <v>100</v>
      </c>
      <c r="F22" s="70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1:18" ht="30" customHeight="1" x14ac:dyDescent="0.25">
      <c r="A23" s="170" t="s">
        <v>137</v>
      </c>
      <c r="B23" s="44" t="s">
        <v>24</v>
      </c>
      <c r="C23" s="124">
        <v>100</v>
      </c>
      <c r="D23" s="124">
        <v>100</v>
      </c>
      <c r="E23" s="43">
        <f t="shared" si="1"/>
        <v>100</v>
      </c>
      <c r="F23" s="70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</row>
    <row r="24" spans="1:18" ht="30" customHeight="1" x14ac:dyDescent="0.25">
      <c r="A24" s="171"/>
      <c r="B24" s="44" t="s">
        <v>25</v>
      </c>
      <c r="C24" s="124">
        <v>100</v>
      </c>
      <c r="D24" s="124">
        <v>100</v>
      </c>
      <c r="E24" s="43">
        <f t="shared" si="1"/>
        <v>100</v>
      </c>
      <c r="F24" s="70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</row>
    <row r="25" spans="1:18" ht="54.75" customHeight="1" x14ac:dyDescent="0.25">
      <c r="A25" s="170" t="s">
        <v>75</v>
      </c>
      <c r="B25" s="44" t="s">
        <v>24</v>
      </c>
      <c r="C25" s="124">
        <v>100</v>
      </c>
      <c r="D25" s="124">
        <v>100</v>
      </c>
      <c r="E25" s="54">
        <f t="shared" si="1"/>
        <v>100</v>
      </c>
      <c r="F25" s="70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</row>
    <row r="26" spans="1:18" ht="66" customHeight="1" x14ac:dyDescent="0.25">
      <c r="A26" s="171"/>
      <c r="B26" s="44" t="s">
        <v>25</v>
      </c>
      <c r="C26" s="124">
        <v>100</v>
      </c>
      <c r="D26" s="124">
        <v>100</v>
      </c>
      <c r="E26" s="54">
        <f t="shared" si="1"/>
        <v>100</v>
      </c>
      <c r="F26" s="70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</row>
    <row r="27" spans="1:18" ht="31.5" x14ac:dyDescent="0.25">
      <c r="A27" s="125" t="s">
        <v>135</v>
      </c>
      <c r="B27" s="44" t="s">
        <v>24</v>
      </c>
      <c r="C27" s="124">
        <v>100</v>
      </c>
      <c r="D27" s="124">
        <v>100</v>
      </c>
      <c r="E27" s="54">
        <f t="shared" si="1"/>
        <v>100</v>
      </c>
      <c r="F27" s="70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</row>
    <row r="28" spans="1:18" ht="47.25" x14ac:dyDescent="0.25">
      <c r="A28" s="104" t="s">
        <v>120</v>
      </c>
      <c r="B28" s="44" t="s">
        <v>24</v>
      </c>
      <c r="C28" s="124">
        <v>100</v>
      </c>
      <c r="D28" s="126">
        <v>100</v>
      </c>
      <c r="E28" s="54">
        <f t="shared" si="1"/>
        <v>100</v>
      </c>
      <c r="F28" s="70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</row>
    <row r="29" spans="1:18" ht="63" x14ac:dyDescent="0.25">
      <c r="A29" s="46" t="s">
        <v>19</v>
      </c>
      <c r="B29" s="61" t="s">
        <v>25</v>
      </c>
      <c r="C29" s="42">
        <v>100</v>
      </c>
      <c r="D29" s="54">
        <f>К2!E29</f>
        <v>100</v>
      </c>
      <c r="E29" s="43">
        <f t="shared" ref="E29:E30" si="2">D29/C29*100</f>
        <v>100</v>
      </c>
      <c r="F29" s="2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 ht="94.5" x14ac:dyDescent="0.25">
      <c r="A30" s="46" t="s">
        <v>20</v>
      </c>
      <c r="B30" s="61" t="s">
        <v>25</v>
      </c>
      <c r="C30" s="42">
        <v>100</v>
      </c>
      <c r="D30" s="54">
        <f>К2!E30</f>
        <v>100</v>
      </c>
      <c r="E30" s="43">
        <f t="shared" si="2"/>
        <v>100</v>
      </c>
      <c r="F30" s="69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 ht="47.25" x14ac:dyDescent="0.25">
      <c r="A31" s="63" t="s">
        <v>21</v>
      </c>
      <c r="B31" s="44" t="s">
        <v>25</v>
      </c>
      <c r="C31" s="42">
        <v>100</v>
      </c>
      <c r="D31" s="54">
        <f>К2!E31</f>
        <v>87.63274336283186</v>
      </c>
      <c r="E31" s="43">
        <f>D31/C31*100</f>
        <v>87.63274336283186</v>
      </c>
      <c r="F31" s="69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</row>
    <row r="32" spans="1:18" ht="45" x14ac:dyDescent="0.25">
      <c r="A32" s="64" t="str">
        <f>К2!A32</f>
        <v>Предоставление субсидий муниципальным общеобразовательным организациям на выполнение муниципального задания</v>
      </c>
      <c r="B32" s="65" t="s">
        <v>24</v>
      </c>
      <c r="C32" s="71">
        <v>100</v>
      </c>
      <c r="D32" s="71">
        <f>К2!E32</f>
        <v>99.95281233098973</v>
      </c>
      <c r="E32" s="71">
        <f>D32/C32*100</f>
        <v>99.95281233098973</v>
      </c>
      <c r="F32" s="69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ht="31.5" x14ac:dyDescent="0.25">
      <c r="A33" s="167" t="s">
        <v>119</v>
      </c>
      <c r="B33" s="44" t="s">
        <v>25</v>
      </c>
      <c r="C33" s="71">
        <v>100</v>
      </c>
      <c r="D33" s="71">
        <v>100</v>
      </c>
      <c r="E33" s="71">
        <f t="shared" ref="E33:E38" si="3">D33/C33*100</f>
        <v>100</v>
      </c>
      <c r="F33" s="69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</row>
    <row r="34" spans="1:18" ht="30" x14ac:dyDescent="0.25">
      <c r="A34" s="168"/>
      <c r="B34" s="65" t="s">
        <v>24</v>
      </c>
      <c r="C34" s="71">
        <v>100</v>
      </c>
      <c r="D34" s="71">
        <v>100</v>
      </c>
      <c r="E34" s="71">
        <f t="shared" si="3"/>
        <v>100</v>
      </c>
      <c r="F34" s="69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</row>
    <row r="35" spans="1:18" ht="15.75" customHeight="1" x14ac:dyDescent="0.25">
      <c r="A35" s="167" t="s">
        <v>121</v>
      </c>
      <c r="B35" s="44" t="s">
        <v>24</v>
      </c>
      <c r="C35" s="71">
        <v>100</v>
      </c>
      <c r="D35" s="71">
        <f>К2!E35</f>
        <v>99.989616412989861</v>
      </c>
      <c r="E35" s="71">
        <f t="shared" si="3"/>
        <v>99.989616412989861</v>
      </c>
      <c r="F35" s="69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</row>
    <row r="36" spans="1:18" ht="15.75" customHeight="1" x14ac:dyDescent="0.25">
      <c r="A36" s="169"/>
      <c r="B36" s="61" t="s">
        <v>74</v>
      </c>
      <c r="C36" s="71">
        <v>100</v>
      </c>
      <c r="D36" s="71">
        <f>К2!E36</f>
        <v>67.394153931230349</v>
      </c>
      <c r="E36" s="71">
        <f t="shared" si="3"/>
        <v>67.394153931230349</v>
      </c>
      <c r="F36" s="69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</row>
    <row r="37" spans="1:18" ht="15.75" customHeight="1" x14ac:dyDescent="0.25">
      <c r="A37" s="168"/>
      <c r="B37" s="61" t="s">
        <v>25</v>
      </c>
      <c r="C37" s="71">
        <v>100</v>
      </c>
      <c r="D37" s="71">
        <f>К2!E37</f>
        <v>67.39433574748675</v>
      </c>
      <c r="E37" s="71">
        <f t="shared" si="3"/>
        <v>67.39433574748675</v>
      </c>
      <c r="F37" s="69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</row>
    <row r="38" spans="1:18" ht="120.75" customHeight="1" x14ac:dyDescent="0.25">
      <c r="A38" s="105" t="s">
        <v>122</v>
      </c>
      <c r="B38" s="61" t="s">
        <v>74</v>
      </c>
      <c r="C38" s="71">
        <v>100</v>
      </c>
      <c r="D38" s="71">
        <f>К2!E38</f>
        <v>96.931820008681242</v>
      </c>
      <c r="E38" s="71">
        <f t="shared" si="3"/>
        <v>96.931820008681242</v>
      </c>
      <c r="F38" s="69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</row>
    <row r="39" spans="1:18" ht="75" x14ac:dyDescent="0.25">
      <c r="A39" s="64" t="str">
        <f>К2!A39</f>
        <v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v>
      </c>
      <c r="B39" s="44" t="s">
        <v>25</v>
      </c>
      <c r="C39" s="71">
        <v>100</v>
      </c>
      <c r="D39" s="71">
        <f>К2!E39</f>
        <v>100</v>
      </c>
      <c r="E39" s="71">
        <f>D39/C39*100</f>
        <v>100</v>
      </c>
      <c r="F39" s="69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</row>
    <row r="40" spans="1:18" ht="51" customHeight="1" x14ac:dyDescent="0.25">
      <c r="A40" s="182" t="s">
        <v>18</v>
      </c>
      <c r="B40" s="189"/>
      <c r="C40" s="189"/>
      <c r="D40" s="183"/>
      <c r="E40" s="58">
        <f>(E19+E20+E21+E22+E23+E24+E25+E26+E27+E28+E29+E30+E31+E32+E33+E34+E35+E36+E37+E38+E39)/21</f>
        <v>96.156927704486179</v>
      </c>
      <c r="F40" s="58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 ht="15.75" x14ac:dyDescent="0.25">
      <c r="A41" s="161" t="s">
        <v>26</v>
      </c>
      <c r="B41" s="190"/>
      <c r="C41" s="190"/>
      <c r="D41" s="162"/>
      <c r="E41" s="59">
        <f>(E19+E21+E23+E25+E27+E28+E32+E34+E35)/9</f>
        <v>99.993603193775513</v>
      </c>
      <c r="F41" s="59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 ht="15.75" x14ac:dyDescent="0.25">
      <c r="A42" s="100"/>
      <c r="B42" s="101"/>
      <c r="C42" s="101"/>
      <c r="D42" s="102" t="s">
        <v>77</v>
      </c>
      <c r="E42" s="59">
        <f>(E36+E38)/2</f>
        <v>82.162986969955796</v>
      </c>
      <c r="F42" s="59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</row>
    <row r="43" spans="1:18" ht="15.75" x14ac:dyDescent="0.25">
      <c r="A43" s="161" t="s">
        <v>27</v>
      </c>
      <c r="B43" s="190"/>
      <c r="C43" s="190"/>
      <c r="D43" s="162"/>
      <c r="E43" s="59">
        <f>(E20+E22+E24+E26+E29+E30+E31+E33+E37+E39)/10</f>
        <v>95.502707911031862</v>
      </c>
      <c r="F43" s="59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</row>
    <row r="44" spans="1:18" ht="15.75" hidden="1" x14ac:dyDescent="0.25">
      <c r="A44" s="161" t="s">
        <v>62</v>
      </c>
      <c r="B44" s="190"/>
      <c r="C44" s="190"/>
      <c r="D44" s="162"/>
      <c r="E44" s="59" t="e">
        <f>#REF!</f>
        <v>#REF!</v>
      </c>
      <c r="F44" s="59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 ht="15.75" x14ac:dyDescent="0.25">
      <c r="A45" s="175" t="s">
        <v>146</v>
      </c>
      <c r="B45" s="175"/>
      <c r="C45" s="175"/>
      <c r="D45" s="175"/>
      <c r="E45" s="175"/>
      <c r="F45" s="175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</row>
    <row r="46" spans="1:18" ht="47.25" customHeight="1" x14ac:dyDescent="0.25">
      <c r="A46" s="167" t="s">
        <v>119</v>
      </c>
      <c r="B46" s="62" t="s">
        <v>24</v>
      </c>
      <c r="C46" s="44">
        <v>100</v>
      </c>
      <c r="D46" s="44">
        <f>К2!E46</f>
        <v>100</v>
      </c>
      <c r="E46" s="66">
        <f>D46/C46*100</f>
        <v>100</v>
      </c>
      <c r="F46" s="39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</row>
    <row r="47" spans="1:18" ht="31.5" x14ac:dyDescent="0.25">
      <c r="A47" s="168"/>
      <c r="B47" s="44" t="s">
        <v>25</v>
      </c>
      <c r="C47" s="44">
        <v>100</v>
      </c>
      <c r="D47" s="44">
        <f>К2!E47</f>
        <v>100</v>
      </c>
      <c r="E47" s="66">
        <f t="shared" ref="E47:E51" si="4">D47/C47*100</f>
        <v>100</v>
      </c>
      <c r="F47" s="39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</row>
    <row r="48" spans="1:18" ht="47.25" x14ac:dyDescent="0.25">
      <c r="A48" s="105" t="s">
        <v>139</v>
      </c>
      <c r="B48" s="62" t="s">
        <v>24</v>
      </c>
      <c r="C48" s="44">
        <v>100</v>
      </c>
      <c r="D48" s="44">
        <v>100</v>
      </c>
      <c r="E48" s="66">
        <v>100</v>
      </c>
      <c r="F48" s="3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9"/>
      <c r="R48" s="99"/>
    </row>
    <row r="49" spans="1:18" ht="31.5" x14ac:dyDescent="0.25">
      <c r="A49" s="105" t="s">
        <v>140</v>
      </c>
      <c r="B49" s="62" t="s">
        <v>24</v>
      </c>
      <c r="C49" s="44">
        <v>100</v>
      </c>
      <c r="D49" s="44">
        <v>100</v>
      </c>
      <c r="E49" s="66">
        <v>100</v>
      </c>
      <c r="F49" s="3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</row>
    <row r="50" spans="1:18" ht="94.5" x14ac:dyDescent="0.25">
      <c r="A50" s="105" t="s">
        <v>141</v>
      </c>
      <c r="B50" s="62" t="s">
        <v>24</v>
      </c>
      <c r="C50" s="44">
        <v>100</v>
      </c>
      <c r="D50" s="44">
        <v>100</v>
      </c>
      <c r="E50" s="66">
        <v>100</v>
      </c>
      <c r="F50" s="3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</row>
    <row r="51" spans="1:18" ht="61.5" customHeight="1" x14ac:dyDescent="0.25">
      <c r="A51" s="46" t="s">
        <v>71</v>
      </c>
      <c r="B51" s="62" t="s">
        <v>24</v>
      </c>
      <c r="C51" s="44">
        <v>100</v>
      </c>
      <c r="D51" s="44">
        <f>К2!E51</f>
        <v>100</v>
      </c>
      <c r="E51" s="66">
        <f t="shared" si="4"/>
        <v>100</v>
      </c>
      <c r="F51" s="39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</row>
    <row r="52" spans="1:18" ht="15.75" x14ac:dyDescent="0.25">
      <c r="A52" s="182" t="s">
        <v>18</v>
      </c>
      <c r="B52" s="189"/>
      <c r="C52" s="189"/>
      <c r="D52" s="183"/>
      <c r="E52" s="59">
        <f>(E46+E51+E47)/3</f>
        <v>100</v>
      </c>
      <c r="F52" s="39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</row>
    <row r="53" spans="1:18" ht="15.75" x14ac:dyDescent="0.25">
      <c r="A53" s="161" t="s">
        <v>26</v>
      </c>
      <c r="B53" s="190"/>
      <c r="C53" s="190"/>
      <c r="D53" s="162"/>
      <c r="E53" s="59">
        <f>(E46+E51)/2</f>
        <v>100</v>
      </c>
      <c r="F53" s="39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</row>
    <row r="54" spans="1:18" ht="15.75" x14ac:dyDescent="0.25">
      <c r="A54" s="161" t="s">
        <v>27</v>
      </c>
      <c r="B54" s="190"/>
      <c r="C54" s="190"/>
      <c r="D54" s="162"/>
      <c r="E54" s="59">
        <f>E47</f>
        <v>100</v>
      </c>
      <c r="F54" s="39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</row>
    <row r="55" spans="1:18" x14ac:dyDescent="0.25">
      <c r="A55" s="164" t="s">
        <v>147</v>
      </c>
      <c r="B55" s="165"/>
      <c r="C55" s="165"/>
      <c r="D55" s="165"/>
      <c r="E55" s="165"/>
      <c r="F55" s="166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 ht="59.25" customHeight="1" x14ac:dyDescent="0.25">
      <c r="A56" s="67" t="s">
        <v>78</v>
      </c>
      <c r="B56" s="44" t="s">
        <v>24</v>
      </c>
      <c r="C56" s="42">
        <v>100</v>
      </c>
      <c r="D56" s="43">
        <f>К2!E56</f>
        <v>100</v>
      </c>
      <c r="E56" s="43">
        <f t="shared" ref="E56:E70" si="5">D56/C56*100</f>
        <v>100</v>
      </c>
      <c r="F56" s="43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</row>
    <row r="57" spans="1:18" ht="50.25" customHeight="1" thickBot="1" x14ac:dyDescent="0.3">
      <c r="A57" s="67" t="s">
        <v>72</v>
      </c>
      <c r="B57" s="44" t="s">
        <v>24</v>
      </c>
      <c r="C57" s="42">
        <v>100</v>
      </c>
      <c r="D57" s="43">
        <f>К2!E57</f>
        <v>100</v>
      </c>
      <c r="E57" s="43">
        <f>D57/C57*100</f>
        <v>100</v>
      </c>
      <c r="F57" s="22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</row>
    <row r="58" spans="1:18" ht="108" customHeight="1" x14ac:dyDescent="0.25">
      <c r="A58" s="121" t="s">
        <v>124</v>
      </c>
      <c r="B58" s="44" t="s">
        <v>24</v>
      </c>
      <c r="C58" s="42">
        <v>100</v>
      </c>
      <c r="D58" s="43">
        <v>100</v>
      </c>
      <c r="E58" s="43">
        <f>D58/C58*100</f>
        <v>100</v>
      </c>
      <c r="F58" s="22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</row>
    <row r="59" spans="1:18" ht="45" x14ac:dyDescent="0.25">
      <c r="A59" s="118" t="s">
        <v>123</v>
      </c>
      <c r="B59" s="44" t="s">
        <v>24</v>
      </c>
      <c r="C59" s="42">
        <v>100</v>
      </c>
      <c r="D59" s="43">
        <f>К2!E59</f>
        <v>100</v>
      </c>
      <c r="E59" s="43">
        <f t="shared" si="5"/>
        <v>100</v>
      </c>
      <c r="F59" s="22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</row>
    <row r="60" spans="1:18" ht="45" x14ac:dyDescent="0.25">
      <c r="A60" s="67" t="s">
        <v>28</v>
      </c>
      <c r="B60" s="68" t="s">
        <v>24</v>
      </c>
      <c r="C60" s="42">
        <v>100</v>
      </c>
      <c r="D60" s="43">
        <f>К2!E60</f>
        <v>100</v>
      </c>
      <c r="E60" s="43">
        <f t="shared" si="5"/>
        <v>100</v>
      </c>
      <c r="F60" s="22"/>
      <c r="G60" s="20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</row>
    <row r="61" spans="1:18" ht="30" x14ac:dyDescent="0.25">
      <c r="A61" s="52" t="s">
        <v>79</v>
      </c>
      <c r="B61" s="68" t="s">
        <v>24</v>
      </c>
      <c r="C61" s="42">
        <v>100</v>
      </c>
      <c r="D61" s="43">
        <v>100</v>
      </c>
      <c r="E61" s="43">
        <f t="shared" si="5"/>
        <v>100</v>
      </c>
      <c r="F61" s="43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</row>
    <row r="62" spans="1:18" ht="45" x14ac:dyDescent="0.25">
      <c r="A62" s="52" t="s">
        <v>80</v>
      </c>
      <c r="B62" s="68" t="s">
        <v>24</v>
      </c>
      <c r="C62" s="42">
        <v>100</v>
      </c>
      <c r="D62" s="43">
        <v>100</v>
      </c>
      <c r="E62" s="43">
        <f t="shared" si="5"/>
        <v>100</v>
      </c>
      <c r="F62" s="22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</row>
    <row r="63" spans="1:18" ht="30" customHeight="1" x14ac:dyDescent="0.25">
      <c r="A63" s="103" t="s">
        <v>142</v>
      </c>
      <c r="B63" s="68" t="s">
        <v>24</v>
      </c>
      <c r="C63" s="42">
        <v>100</v>
      </c>
      <c r="D63" s="43">
        <v>100</v>
      </c>
      <c r="E63" s="43">
        <f t="shared" si="5"/>
        <v>100</v>
      </c>
      <c r="F63" s="22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</row>
    <row r="64" spans="1:18" ht="30" x14ac:dyDescent="0.25">
      <c r="A64" s="67" t="s">
        <v>29</v>
      </c>
      <c r="B64" s="68" t="s">
        <v>24</v>
      </c>
      <c r="C64" s="42">
        <v>100</v>
      </c>
      <c r="D64" s="43">
        <f>К2!E64</f>
        <v>100</v>
      </c>
      <c r="E64" s="43">
        <f t="shared" si="5"/>
        <v>100</v>
      </c>
      <c r="F64" s="22"/>
      <c r="G64" s="20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</row>
    <row r="65" spans="1:18" ht="60" x14ac:dyDescent="0.25">
      <c r="A65" s="67" t="s">
        <v>125</v>
      </c>
      <c r="B65" s="68" t="s">
        <v>24</v>
      </c>
      <c r="C65" s="42">
        <v>100</v>
      </c>
      <c r="D65" s="43">
        <v>100</v>
      </c>
      <c r="E65" s="43">
        <f t="shared" si="5"/>
        <v>100</v>
      </c>
      <c r="F65" s="22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</row>
    <row r="66" spans="1:18" ht="45" x14ac:dyDescent="0.25">
      <c r="A66" s="67" t="s">
        <v>143</v>
      </c>
      <c r="B66" s="68" t="s">
        <v>24</v>
      </c>
      <c r="C66" s="42">
        <v>100</v>
      </c>
      <c r="D66" s="43">
        <v>100</v>
      </c>
      <c r="E66" s="43">
        <f t="shared" ref="E66" si="6">D66/C66*100</f>
        <v>100</v>
      </c>
      <c r="F66" s="22"/>
      <c r="G66" s="99"/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</row>
    <row r="67" spans="1:18" ht="45" x14ac:dyDescent="0.25">
      <c r="A67" s="67" t="s">
        <v>30</v>
      </c>
      <c r="B67" s="68" t="s">
        <v>24</v>
      </c>
      <c r="C67" s="42">
        <v>100</v>
      </c>
      <c r="D67" s="43">
        <f>К2!E64</f>
        <v>100</v>
      </c>
      <c r="E67" s="43">
        <f t="shared" si="5"/>
        <v>100</v>
      </c>
      <c r="F67" s="22"/>
      <c r="G67" s="20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</row>
    <row r="68" spans="1:18" ht="105" x14ac:dyDescent="0.25">
      <c r="A68" s="67" t="s">
        <v>31</v>
      </c>
      <c r="B68" s="68" t="s">
        <v>24</v>
      </c>
      <c r="C68" s="42">
        <v>100</v>
      </c>
      <c r="D68" s="43">
        <f>К2!E68</f>
        <v>100</v>
      </c>
      <c r="E68" s="43">
        <f t="shared" si="5"/>
        <v>100</v>
      </c>
      <c r="F68" s="22"/>
      <c r="G68" s="20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</row>
    <row r="69" spans="1:18" ht="30" x14ac:dyDescent="0.25">
      <c r="A69" s="67" t="s">
        <v>32</v>
      </c>
      <c r="B69" s="68" t="s">
        <v>24</v>
      </c>
      <c r="C69" s="42">
        <v>100</v>
      </c>
      <c r="D69" s="43">
        <f>К2!E69</f>
        <v>97.943289165527105</v>
      </c>
      <c r="E69" s="43">
        <f t="shared" si="5"/>
        <v>97.943289165527105</v>
      </c>
      <c r="F69" s="22"/>
      <c r="G69" s="20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</row>
    <row r="70" spans="1:18" ht="30" x14ac:dyDescent="0.25">
      <c r="A70" s="67" t="s">
        <v>33</v>
      </c>
      <c r="B70" s="68" t="s">
        <v>24</v>
      </c>
      <c r="C70" s="42">
        <v>100</v>
      </c>
      <c r="D70" s="43">
        <f>К2!E70</f>
        <v>100</v>
      </c>
      <c r="E70" s="43">
        <f t="shared" si="5"/>
        <v>100</v>
      </c>
      <c r="F70" s="22"/>
      <c r="G70" s="20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</row>
    <row r="71" spans="1:18" ht="15.75" x14ac:dyDescent="0.25">
      <c r="A71" s="182" t="s">
        <v>18</v>
      </c>
      <c r="B71" s="189"/>
      <c r="C71" s="189"/>
      <c r="D71" s="183"/>
      <c r="E71" s="43">
        <f>(E56+E57+E58+E59+E60+E61+E62+E63+E64+E65+E66+E67+E68+E69+E70)/15</f>
        <v>99.862885944368472</v>
      </c>
      <c r="F71" s="43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 ht="15.75" x14ac:dyDescent="0.25">
      <c r="A72" s="161" t="s">
        <v>26</v>
      </c>
      <c r="B72" s="190"/>
      <c r="C72" s="190"/>
      <c r="D72" s="162"/>
      <c r="E72" s="43">
        <f>(E57+E58+E59+E60+E61+E62+E63+E64+E65+E66+E67+E68+E69+E70+E71)/15</f>
        <v>99.853745007326367</v>
      </c>
      <c r="F72" s="43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 x14ac:dyDescent="0.25">
      <c r="A73" s="192" t="s">
        <v>34</v>
      </c>
      <c r="B73" s="193"/>
      <c r="C73" s="193"/>
      <c r="D73" s="193"/>
      <c r="E73" s="193"/>
      <c r="F73" s="194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 ht="15.75" x14ac:dyDescent="0.25">
      <c r="A74" s="182" t="s">
        <v>18</v>
      </c>
      <c r="B74" s="189"/>
      <c r="C74" s="189"/>
      <c r="D74" s="183"/>
      <c r="E74" s="54">
        <f>(E71+E52+E40+E15)/4</f>
        <v>98.781511789198618</v>
      </c>
      <c r="F74" s="54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 ht="15.75" x14ac:dyDescent="0.25">
      <c r="A75" s="161" t="s">
        <v>26</v>
      </c>
      <c r="B75" s="190"/>
      <c r="C75" s="190"/>
      <c r="D75" s="162"/>
      <c r="E75" s="43">
        <f>(E72+E53+E41+E16)/4</f>
        <v>99.514953804245394</v>
      </c>
      <c r="F75" s="43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 ht="15.75" x14ac:dyDescent="0.25">
      <c r="A76" s="100"/>
      <c r="B76" s="101"/>
      <c r="C76" s="101"/>
      <c r="D76" s="102" t="s">
        <v>77</v>
      </c>
      <c r="E76" s="43">
        <f>E42</f>
        <v>82.162986969955796</v>
      </c>
      <c r="F76" s="43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</row>
    <row r="77" spans="1:18" ht="15.75" x14ac:dyDescent="0.25">
      <c r="A77" s="161" t="s">
        <v>27</v>
      </c>
      <c r="B77" s="190"/>
      <c r="C77" s="190"/>
      <c r="D77" s="162"/>
      <c r="E77" s="43">
        <f>(E43+E17+E54)/3</f>
        <v>98.500902637010611</v>
      </c>
      <c r="F77" s="43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 ht="15.75" hidden="1" x14ac:dyDescent="0.25">
      <c r="A78" s="184" t="s">
        <v>62</v>
      </c>
      <c r="B78" s="191"/>
      <c r="C78" s="191"/>
      <c r="D78" s="185"/>
      <c r="E78" s="5">
        <v>100</v>
      </c>
      <c r="F78" s="5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 x14ac:dyDescent="0.25">
      <c r="A79" s="2"/>
      <c r="B79" s="6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 ht="16.5" x14ac:dyDescent="0.25">
      <c r="A80" s="130"/>
      <c r="B80" s="130"/>
      <c r="C80" s="130"/>
      <c r="D80" s="130"/>
      <c r="E80" s="130"/>
      <c r="F80" s="85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 ht="16.5" x14ac:dyDescent="0.25">
      <c r="A81" s="131" t="s">
        <v>105</v>
      </c>
      <c r="B81" s="130"/>
      <c r="C81" s="130"/>
      <c r="D81" s="130"/>
      <c r="E81" s="130" t="s">
        <v>133</v>
      </c>
      <c r="F81" s="85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 x14ac:dyDescent="0.25">
      <c r="A82" s="2"/>
      <c r="B82" s="6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 x14ac:dyDescent="0.25">
      <c r="A83" s="96" t="s">
        <v>129</v>
      </c>
      <c r="B83" s="6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 x14ac:dyDescent="0.25">
      <c r="A84" s="2"/>
      <c r="B84" s="6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 x14ac:dyDescent="0.25">
      <c r="A85" s="2"/>
      <c r="B85" s="6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 x14ac:dyDescent="0.25">
      <c r="A86" s="2"/>
      <c r="B86" s="6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 x14ac:dyDescent="0.25">
      <c r="A87" s="2"/>
      <c r="B87" s="6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 x14ac:dyDescent="0.25">
      <c r="A88" s="2"/>
      <c r="B88" s="6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 x14ac:dyDescent="0.25">
      <c r="A89" s="2"/>
      <c r="B89" s="6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 x14ac:dyDescent="0.25">
      <c r="A90" s="2"/>
      <c r="B90" s="6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 x14ac:dyDescent="0.25">
      <c r="A91" s="2"/>
      <c r="B91" s="6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 x14ac:dyDescent="0.25">
      <c r="A92" s="2"/>
      <c r="B92" s="6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 x14ac:dyDescent="0.25">
      <c r="A93" s="2"/>
      <c r="B93" s="6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 x14ac:dyDescent="0.25">
      <c r="A94" s="2"/>
      <c r="B94" s="6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 x14ac:dyDescent="0.25">
      <c r="A95" s="2"/>
      <c r="B95" s="6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 x14ac:dyDescent="0.25">
      <c r="A96" s="2"/>
      <c r="B96" s="6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 x14ac:dyDescent="0.25">
      <c r="A97" s="2"/>
      <c r="B97" s="6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 x14ac:dyDescent="0.25">
      <c r="A98" s="2"/>
      <c r="B98" s="6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 x14ac:dyDescent="0.25">
      <c r="A99" s="2"/>
      <c r="B99" s="6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 x14ac:dyDescent="0.25">
      <c r="A100" s="2"/>
      <c r="B100" s="6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 x14ac:dyDescent="0.25">
      <c r="A101" s="2"/>
      <c r="B101" s="6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 x14ac:dyDescent="0.25">
      <c r="A102" s="2"/>
      <c r="B102" s="6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 x14ac:dyDescent="0.25">
      <c r="A103" s="2"/>
      <c r="B103" s="6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 x14ac:dyDescent="0.25">
      <c r="A104" s="2"/>
      <c r="B104" s="6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 x14ac:dyDescent="0.25">
      <c r="A105" s="2"/>
      <c r="B105" s="6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 x14ac:dyDescent="0.25">
      <c r="A106" s="2"/>
      <c r="B106" s="6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 x14ac:dyDescent="0.25">
      <c r="A107" s="2"/>
      <c r="B107" s="6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 x14ac:dyDescent="0.25">
      <c r="A108" s="2"/>
      <c r="B108" s="6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</sheetData>
  <mergeCells count="32">
    <mergeCell ref="A78:D78"/>
    <mergeCell ref="A74:D74"/>
    <mergeCell ref="A75:D75"/>
    <mergeCell ref="A77:D77"/>
    <mergeCell ref="A55:F55"/>
    <mergeCell ref="A73:F73"/>
    <mergeCell ref="A71:D71"/>
    <mergeCell ref="A72:D72"/>
    <mergeCell ref="A40:D40"/>
    <mergeCell ref="A46:A47"/>
    <mergeCell ref="A54:D54"/>
    <mergeCell ref="A43:D43"/>
    <mergeCell ref="A45:F45"/>
    <mergeCell ref="A52:D52"/>
    <mergeCell ref="A53:D53"/>
    <mergeCell ref="A41:D41"/>
    <mergeCell ref="A44:D44"/>
    <mergeCell ref="A33:A34"/>
    <mergeCell ref="A35:A37"/>
    <mergeCell ref="E1:F1"/>
    <mergeCell ref="A8:F8"/>
    <mergeCell ref="A3:E3"/>
    <mergeCell ref="A5:E5"/>
    <mergeCell ref="A25:A26"/>
    <mergeCell ref="A18:F18"/>
    <mergeCell ref="A9:A10"/>
    <mergeCell ref="A21:A22"/>
    <mergeCell ref="A15:D15"/>
    <mergeCell ref="A16:D16"/>
    <mergeCell ref="A17:D17"/>
    <mergeCell ref="A19:A20"/>
    <mergeCell ref="A23:A24"/>
  </mergeCells>
  <pageMargins left="0.70866141732283472" right="0.70866141732283472" top="0.74803149606299213" bottom="0.74803149606299213" header="0.31496062992125984" footer="0.31496062992125984"/>
  <pageSetup paperSize="9" scale="5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итог</vt:lpstr>
      <vt:lpstr>К1</vt:lpstr>
      <vt:lpstr>К2</vt:lpstr>
      <vt:lpstr>К3</vt:lpstr>
      <vt:lpstr>итог!Область_печати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2022-05-18T11:52:47Z</dcterms:modified>
</cp:coreProperties>
</file>